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9270"/>
  </bookViews>
  <sheets>
    <sheet name="FNDR 2012" sheetId="1" r:id="rId1"/>
    <sheet name="FONDEMA 2012" sheetId="2" r:id="rId2"/>
    <sheet name="PRESUPUESTO FNDR" sheetId="3" r:id="rId3"/>
    <sheet name="PRESUPUESTO FONDEMA" sheetId="4" r:id="rId4"/>
  </sheets>
  <definedNames>
    <definedName name="_xlnm._FilterDatabase" localSheetId="0" hidden="1">'FNDR 2012'!$A$1:$Q$349</definedName>
    <definedName name="_xlnm._FilterDatabase" localSheetId="1" hidden="1">'FONDEMA 2012'!$A$1:$Q$22</definedName>
  </definedNames>
  <calcPr calcId="145621"/>
</workbook>
</file>

<file path=xl/calcChain.xml><?xml version="1.0" encoding="utf-8"?>
<calcChain xmlns="http://schemas.openxmlformats.org/spreadsheetml/2006/main">
  <c r="D19" i="4" l="1"/>
  <c r="D18" i="4"/>
  <c r="D15" i="4"/>
  <c r="D14" i="4" s="1"/>
  <c r="D12" i="4"/>
  <c r="D11" i="4" s="1"/>
  <c r="D10" i="4" s="1"/>
  <c r="D9" i="4"/>
  <c r="D8" i="4"/>
  <c r="D7" i="4"/>
  <c r="D6" i="4"/>
  <c r="D3" i="4"/>
  <c r="D86" i="3"/>
  <c r="D80" i="3"/>
  <c r="D79" i="3"/>
  <c r="D78" i="3"/>
  <c r="D77" i="3"/>
  <c r="D76" i="3"/>
  <c r="D75" i="3"/>
  <c r="D74" i="3"/>
  <c r="D73" i="3"/>
  <c r="D72" i="3"/>
  <c r="D71" i="3"/>
  <c r="D70" i="3"/>
  <c r="D69" i="3"/>
  <c r="D67" i="3"/>
  <c r="D66" i="3"/>
  <c r="D65" i="3"/>
  <c r="D64" i="3"/>
  <c r="D63" i="3"/>
  <c r="D58" i="3"/>
  <c r="D57" i="3"/>
  <c r="D56" i="3"/>
  <c r="D52" i="3"/>
  <c r="D51" i="3"/>
  <c r="D50" i="3"/>
  <c r="D48" i="3"/>
  <c r="D46" i="3"/>
  <c r="D35" i="3"/>
  <c r="D30" i="3"/>
  <c r="D29" i="3" s="1"/>
  <c r="D28" i="3" s="1"/>
  <c r="D27" i="3"/>
  <c r="D26" i="3"/>
  <c r="D24" i="3" s="1"/>
  <c r="D25" i="3"/>
  <c r="D23" i="3"/>
  <c r="D22" i="3"/>
  <c r="D21" i="3"/>
  <c r="D20" i="3"/>
  <c r="D19" i="3"/>
  <c r="D18" i="3"/>
  <c r="D15" i="3"/>
  <c r="D13" i="3"/>
  <c r="D11" i="3"/>
  <c r="D10" i="3"/>
  <c r="D8" i="3"/>
  <c r="D7" i="3"/>
  <c r="D6" i="3"/>
  <c r="D5" i="3"/>
  <c r="D2" i="4" l="1"/>
  <c r="D17" i="3"/>
  <c r="D4" i="3"/>
  <c r="D9" i="3"/>
  <c r="D33" i="3"/>
  <c r="D32" i="3" s="1"/>
  <c r="D3" i="3" l="1"/>
  <c r="D2" i="3" s="1"/>
  <c r="Q24" i="2" l="1"/>
  <c r="P24" i="2"/>
  <c r="O24" i="2"/>
  <c r="N24" i="2"/>
  <c r="M24" i="2"/>
  <c r="L24" i="2"/>
  <c r="K24" i="2"/>
  <c r="J24" i="2"/>
  <c r="I24" i="2"/>
  <c r="H24" i="2"/>
  <c r="G24" i="2"/>
  <c r="F24" i="2"/>
  <c r="E24" i="2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</calcChain>
</file>

<file path=xl/sharedStrings.xml><?xml version="1.0" encoding="utf-8"?>
<sst xmlns="http://schemas.openxmlformats.org/spreadsheetml/2006/main" count="805" uniqueCount="497">
  <si>
    <t>CODIGO BIP</t>
  </si>
  <si>
    <t>SUBT</t>
  </si>
  <si>
    <t xml:space="preserve">ITEM </t>
  </si>
  <si>
    <t>NOMBRE PROYECTO</t>
  </si>
  <si>
    <t>TOTAL EJECUTADO A DICIEMBRE</t>
  </si>
  <si>
    <t>02</t>
  </si>
  <si>
    <t>CONSTRUCCION CAMINO PENETRACION SAN JUAN-CABO FROWARS, P.ARENAS</t>
  </si>
  <si>
    <t>CONSTRUCCION PUENTE LAS TORRES, CO.L.AMARGA-HOST.LAS TORRES (diseñ0)</t>
  </si>
  <si>
    <t>CONSTRUCCION AVDS. PEREZ DE ARCE SUR, P. ARENAS</t>
  </si>
  <si>
    <t>Construcción CALLE MARDONES PONIENTE, P. ARENAS</t>
  </si>
  <si>
    <t>HABILITACION PASEO BORIES ENTRE PLAZA DE ARMAS  Y SARMIENTO P ARENAS</t>
  </si>
  <si>
    <t>Normalización Y REPARACION CASA DE LOS INTENDENTES, PUNTA ARENAS</t>
  </si>
  <si>
    <t>03</t>
  </si>
  <si>
    <t>CONTROL PREVENCIÓN Y ERRADICACIÓN FAUNA INVASORA EN XII REGIÓN.</t>
  </si>
  <si>
    <t>CONSTRUCCION CALLE CAMILO HENRIQUEZ, NATALES</t>
  </si>
  <si>
    <t>CONSTRUCCION CALLE ESMERALDA ORIENTE, PORVENIR</t>
  </si>
  <si>
    <t>RESTAURACION Y MEJORAMIENTO TEATRO MUNICIPAL JOSE BOHR</t>
  </si>
  <si>
    <t>CONSTRUCCION NUDO SGTO. ALDEA-RIO DE LAS MINAS NORTE, PTA.</t>
  </si>
  <si>
    <t>CONSTRUCCIÓN EDIFICIO MUNICIPAL DE PUERTO NATALES</t>
  </si>
  <si>
    <t>Normalización POSTA RURAL TORRES DEL PAINE</t>
  </si>
  <si>
    <t>NORMALIZACION POSTA DE SALUD RURAL DE VILLA TEHUELCHES, L. BLANCA.</t>
  </si>
  <si>
    <t>NORMALIZACION POSTA DE SALUD RURAL DE PUNTA DELGADA, SAN GREGORIO</t>
  </si>
  <si>
    <t>AMPLIACION SISTEMA DE ALCANTARILLADO BARRANCO AMARILLO, XII R.</t>
  </si>
  <si>
    <t>CONSTRUCCION ACERAS LOTEO P. AGUIRRE CERDA, ETAPA 1, PARENAS,</t>
  </si>
  <si>
    <t>CONSTRUCCION ACERAS LOTEO MANUEL BULNES, PUNTA ARENAS</t>
  </si>
  <si>
    <t>CONSTRUCCION AVDA CINCUNVALACIÓN SUR PONIENTE, PUNTA ARENAS</t>
  </si>
  <si>
    <t>Reposición SEDE SOCIAL JUNTA VECINAL SECTOR Nº 19, PUNTA ARENAS</t>
  </si>
  <si>
    <t>CONSTRUCCION CENTRO CIVICO EN LA COMUNA DE RIO VERDE, XII REGIÓN (DISEÑO)</t>
  </si>
  <si>
    <t>CONSTRUCCION CALLE DAMIAN RIOBO, PORVENIR</t>
  </si>
  <si>
    <t>CONSTRUCCION CALLE PEDRO SILVA, PORVENIR</t>
  </si>
  <si>
    <t>CONSTRUCCION SUM ESCUELA CERRO GUIDO, TORRES DEL PAINE</t>
  </si>
  <si>
    <t>CONSTRUCCION PASAJE EL RETIRO, PUNTA ARENAS</t>
  </si>
  <si>
    <t>Reposición RETEN DE CARABINEROS, PUERTO Edén</t>
  </si>
  <si>
    <t>PREVENCION VULNERABILIDAD SOCIAL POB. INFANTO - JUVENIL, U. VEC. 51</t>
  </si>
  <si>
    <r>
      <t xml:space="preserve">CONSTRUCCIÓN CASA DE ACOGIDA HOSPITAL REGIONAL MAGALLANES </t>
    </r>
    <r>
      <rPr>
        <sz val="8"/>
        <rFont val="Arial"/>
        <family val="2"/>
      </rPr>
      <t>(DISEÑO)</t>
    </r>
  </si>
  <si>
    <t>CONSTRUCCION PLAZA DE EJERCICIOS DEL ADULTO MAYOR,, P. ARENAS</t>
  </si>
  <si>
    <t>CONSTRUCCIÓN DE GUARDERIA, SECTOR BALMACEDA, P.N.B. OHIGGINS (EJECUCION)</t>
  </si>
  <si>
    <t>Reposición LICEO POLIVALENTE HERNANDO DE MAGALLANES, PORVENIR</t>
  </si>
  <si>
    <t>Reposición RUTA Y-905, WILLIAMS - NAVARINO, VARIOS SECTORES (DISEÑO)</t>
  </si>
  <si>
    <t>RESTAURACION Y OBRAS ANEXAS FARO ISLA MAGDALENA (ejecucion)</t>
  </si>
  <si>
    <t>MEJORAMIENTO EXTERIOR PALACIO BRAUN MENENDEZ, PUNTA ARENAS</t>
  </si>
  <si>
    <t>CONSTRUCCION CALLE MANUEL RODRIGUEZ SUR, PUNTA ARENAS</t>
  </si>
  <si>
    <t>CONSTRUCCIÓN ACOMETIDA GAS NATURAL VILLA TEHUELCHE, LAGUNA BLANCA</t>
  </si>
  <si>
    <t>REPOSICION SERVICIO MEDICO LEGAL PUERTO NATALES</t>
  </si>
  <si>
    <t>AMPLIACION Y REMODELACION SERVICIO MEDICO LEGAL DE PUNTA ARENAS (DISEÑO)</t>
  </si>
  <si>
    <t>01</t>
  </si>
  <si>
    <t>INSTALACION SISTEMA AUTOGENERACION ELECTRICA ERNC, R.VERDE</t>
  </si>
  <si>
    <t>CONSTRUCCION CASA DE HOSPEDAJE, PUNTA ARENAS (EJECUCION)</t>
  </si>
  <si>
    <t>CONSTRUCCIÓN ACOMETIDA GAS NATURAL MORRO CHICO, LAGUNA BLANCA</t>
  </si>
  <si>
    <t>CONSTRUCCION CALLE MIRAFLORES, NATALES</t>
  </si>
  <si>
    <t>CONSTRUCCION PLAZA DEL VIENTO, PUERTO NATALES</t>
  </si>
  <si>
    <t>CONSTRUCCION SOLUCCIÓN AA.LL. SECTOR COSTANERA, PUNTA ARENAS (Diseño)</t>
  </si>
  <si>
    <t>Construcción PASARELA PEATONAL, RUTA 9 SECTOR Río SECO (EJECUCION)</t>
  </si>
  <si>
    <t>CONSTRUCCIÓN SEDE SOCIAL UNION COMUNAL JJ. DE VV. DE PUNTA ARENAS</t>
  </si>
  <si>
    <t>RESTAURACION Y PUESTA EN VALOR FARO SAN ISIDRO</t>
  </si>
  <si>
    <t>CONSTRUCCIÓN SALON DE USO MULTIPLE J.V. Nº 18, P. ARENAS (DISEÑO)</t>
  </si>
  <si>
    <t>INSTALACION AGUA POTABLE VILLA RENOVAL, NATALES</t>
  </si>
  <si>
    <t>CONSTRUCCION CIRCUNVALACION ALBERTO FUENTES - CARLOS WODD</t>
  </si>
  <si>
    <t>CONSTRUCCION AV. GRAL. IBÁÑEZ, PUERTO NATALES</t>
  </si>
  <si>
    <t>Construcción MONUMENTO TRIPULANTES GOLETA ANCUD, PUNTA ARENAS</t>
  </si>
  <si>
    <t>MEJORAMIENTO INFRAESTRUCTURA PORTUARIA TURISTICA EN PUERTO WILLIAMS (DISEÑO)</t>
  </si>
  <si>
    <t>AMPLIACION Y REMODELACION GIMNASIO, VILLA TEHUELCHES COMUNA DE LAGUNA BLANCA</t>
  </si>
  <si>
    <t>HABILITACION RECUPERACION URBANA EST. LLAU LLAU, P ARENAS</t>
  </si>
  <si>
    <t>CONSTRUCCIÓN GIMNASIO POLIDEPORTIVO MUNICIPAL EN PUERTO NATALES (DISEÑO)</t>
  </si>
  <si>
    <t>CONSTRUCCION CALLE MANUEL SEÑORET, PUNTA ARENAS. (DISEÑO)</t>
  </si>
  <si>
    <t>AMPLIACION Y Normalización SEXTA COMPAÑÍA DE BOMBERO, P. ARENAS</t>
  </si>
  <si>
    <t>RESTAURACION Y PUESTA EN VALOR IGLESIA SAN FRANCISCO DE SALES, PORVENIR</t>
  </si>
  <si>
    <t>Normalización Y MEJORAMIENTO INTEGRAL, JARDINES INFANTILES INTEGRA, REG. MAGALLANES (DISEÑO)</t>
  </si>
  <si>
    <t>CONSTRUCCIÓN PLAZA COSTANERA RÍO SECO, PUNTA ARENAS.</t>
  </si>
  <si>
    <t>CONSTRUCCION INFRAESTRUCT. SANITARIA SECTOR NORTE Y OTROS</t>
  </si>
  <si>
    <t>CONSTRUCCION INFRAESTRUCTURA SANITARIA SECTOR SUR Y OTROS</t>
  </si>
  <si>
    <r>
      <t>Reposición CENTRO DE Rehabilitación PUNTA ARENAS (</t>
    </r>
    <r>
      <rPr>
        <sz val="8"/>
        <rFont val="Arial"/>
        <family val="2"/>
      </rPr>
      <t>DISEÑO)</t>
    </r>
  </si>
  <si>
    <t>CONSTRUCCION POLIDEPORTIVO BICENTENARIO 18 DE SEPT. P. ARENAS</t>
  </si>
  <si>
    <t>CONSTRUCCIÓN CENTRO DE VISITANTES MUSEO RECUERDO INSTITUTO DE LA PATAGONIA- UMAG (DISEÑO)</t>
  </si>
  <si>
    <t>NORMALIZACION SISTEMA ELECTRICO COLONIA ISABEL RIQUELME, NATALES</t>
  </si>
  <si>
    <t>MEJORAMIENTO CAMINO DE ACCESO CENTRO PRIVATIVO DE LIBERTAD, P. ARENAS</t>
  </si>
  <si>
    <t>CONSTRUCCION CENTRO CULTURAL NATALES (diseño)</t>
  </si>
  <si>
    <t>CONSTRUCCION CENTRO RECREATIVO ADULTO MAYOR SECTOR SAN JUAN,P.ARENAS</t>
  </si>
  <si>
    <t>CONSTRUCCIÓN VELATORIO MUNICIPAL, NATALES</t>
  </si>
  <si>
    <t>CONSERVACION GENERAL SUM ESCUELA BERNARDO OHIGGINS, PUNTA ARENAS</t>
  </si>
  <si>
    <t>CONSTRUCCION CENTRO DE RESCATE CANINO, COMUNA PUNTA ARENAS</t>
  </si>
  <si>
    <t>MEJORAMIENTO CANCHA DE FÚTBOL SECTOR BARRIO ALTO, NATALES</t>
  </si>
  <si>
    <t>CONSTRUCCION CANCHA DE FUTBOLITO SINTETICA EN PUERTO NATALES</t>
  </si>
  <si>
    <t>CONSTRUCCION RED BASICA DRENAJE AA.LL P.NATALES,XII R (Factibilidad)</t>
  </si>
  <si>
    <t>CONSTRUCCION SISTEMA DE ILUMINACION CANCHAS SENIOR, PUNTA ARENAS</t>
  </si>
  <si>
    <t>CONSERVACION IGLESIA CATEDRAL, PUNTA ARENAS</t>
  </si>
  <si>
    <t>CONSTRUCCION TERMINAL DE BUSES Y BAÑOS PUBLICOS, CERRO CASTILLO</t>
  </si>
  <si>
    <t>CONSTRUCCION SALA DE USO MULTIPLE ESCUELA CERRO SOMBRERO</t>
  </si>
  <si>
    <t>CONSTRUCCION RED AGUA POTABLE SECTOR RURAL NORTE, PUNTA ARENAS</t>
  </si>
  <si>
    <t>CONSTRUCCION SEDE SOCIAL JUNTA DE VECINOS GOLETA ANCUD, PUNTA ARENAS</t>
  </si>
  <si>
    <t>CONSTRUCCION SEDE SOCIAL J. DE VECINOS CAMILO HENRIQUEZ, PTA. ARENAS (DISEÑO)</t>
  </si>
  <si>
    <t>CONSTRUCCION MURO DE CONTENCION Y MIRADOR VILLA PRIMAVERA II</t>
  </si>
  <si>
    <t>CONSTRUCCION DISEÑO PLAZA DE ARMAS, PTO. WILLIAMS (DISEÑO)</t>
  </si>
  <si>
    <t>CONSTRUCCIÓN BORDE COSTERO PORVENIR,ETAPA II.</t>
  </si>
  <si>
    <t>MEJORAMIENTO CENTRO HISTORICO TURISTICO DE NATALES, 4TA ETAPA</t>
  </si>
  <si>
    <t>CONSERVACION PLAZOLETA SANTIAGO BUERAS, NATALES</t>
  </si>
  <si>
    <t>CONSTRUCCION CALLE EUSEBIO PIZARRO, PUNTA ARENAS (diseño)</t>
  </si>
  <si>
    <t>CONSTRUCCION CENTRO CULTURAL Y COMUNITARIO VILLA LOS ESPAÑOLES</t>
  </si>
  <si>
    <t>CONSTRUCCION CALLE SANTA JUANA Y OTRAS, P. ARENAS</t>
  </si>
  <si>
    <t>CONSTRUCCION CALLE SANTIAGO DIAZ Y OTRAS, PUNTA ARENAS (Diseño)</t>
  </si>
  <si>
    <t>CONSTRUCCION CALLES C. PEDREROS Y P. AGUIRRE, PUERTO NATALES</t>
  </si>
  <si>
    <t>CONSTRUCCION SEDE SOCIAL JV 24 Y CLUB DEPTVO. FITZ ROY, P. ARENAS</t>
  </si>
  <si>
    <t>CONSTRUCCION CALLE GUACOLDA, NATALES</t>
  </si>
  <si>
    <t>CONSTRUCCION SISTEMA MONITOREO REMOTO DE INCENDIOS FORESTALES PNTP</t>
  </si>
  <si>
    <t>CONSTRUCCION PASARELAS RUTA PATRIMONIAL CABO FROWARD (Diseño)</t>
  </si>
  <si>
    <t>AMPLIACION GUARDERÍA PARQUE NACIONAL PALI AIKE</t>
  </si>
  <si>
    <t>CONSTRUCCION CANCHA SINT. DE FUTBOLITO Y O. ANEXAS, COMUNA PRIMAVERA</t>
  </si>
  <si>
    <t>DIAGNOSTICO ORDENAMIENTO TERRITORIAL C. MARIA Y L. FAGNANO,T.FUEGO</t>
  </si>
  <si>
    <t>CONSTRUCCION ANDEN REVISIÓN VEHICULAR PASO FRONT.RIO DON GUILLERMO</t>
  </si>
  <si>
    <t>CONSTRUCCION URBANIZACION LOTEO LOMAS DE BAQUEDANO 1º ETAPA</t>
  </si>
  <si>
    <t>CONSTRUCCION SEDE SOCIAL ORATORIO JACINTO BOCCO, PUNTA ARENAS</t>
  </si>
  <si>
    <t>CONSTRUCCION CALLE VICTOR LARENAS, NATALES (DISEÑO)</t>
  </si>
  <si>
    <t>CONSTRUCCION CALLE BARROS ARANAS, NATALES (DISEÑO)</t>
  </si>
  <si>
    <t>CONSTRUCCION AVDA. SANTIAGO BUERAS SUR, NATALES (DISEÑO)</t>
  </si>
  <si>
    <t>CONSTRUCCION CALLE SAN MARTIN, NATALES (DISEÑO)</t>
  </si>
  <si>
    <t>CONSTRUCCION CALLE JUSTO DE LA RIVERA II, PORVENIR (DISEÑO)</t>
  </si>
  <si>
    <t>MEJORAMIENTO CALLE ARAUCO, PUERTO NATALES</t>
  </si>
  <si>
    <t>CONSTRUCCION CALLE SANTOS MARDONES, PORVENIR (DISEÑO)</t>
  </si>
  <si>
    <t>MEJORAMIENTO CALLE B. ZAMORA, PUERTO NATALES</t>
  </si>
  <si>
    <t>CONSTRUCCION CALLE HERNANDO DE MAGALLANES, PORVENIR (DISEÑO)</t>
  </si>
  <si>
    <t>CONSTRUCCION DIVERSAS CALLES PORVENIR, PORVENIR (DISEÑO)</t>
  </si>
  <si>
    <t>CONSTRUCCION CALLE DUBLE ALMEYDA, PORVENIR</t>
  </si>
  <si>
    <t>CONSTRUCCION CENTRO DE EXPRESIÓN CULTURAL DE CHILOÉ, PUNTA ARENAS (DISEÑO)</t>
  </si>
  <si>
    <t>CONSTRUCCION CALLE MARIO ZABATTARO, PORVENIR (DISEÑO)</t>
  </si>
  <si>
    <t>CONSTRUCCION CALLE CROACIA PONIENTE, PORVENIR (DISEÑO)</t>
  </si>
  <si>
    <t>CONSERVACION ACERAS SECTOR CENTRO RESIDENCIAL, NATALES</t>
  </si>
  <si>
    <t>REPOSICION CALEFACCION CENTRAL LICEO POLITECNICO C-1, NATALES</t>
  </si>
  <si>
    <t>MEJORAMIENTO BANDEJON AV. ESPAÑA (I.CARRERA P.-BOLIVIANA), PUNTA ARENAS</t>
  </si>
  <si>
    <t>MEJORAMIENTO BANDEJON CENTRAL AV. INDEPEND. (21 DE MAYO - SEÑORET) PUNTA ARENAS</t>
  </si>
  <si>
    <t>MEJORAMIENTO BANDEJON AV.COLON(MIRADOR-CHILOE/OHIGGINSQUILLOTA) PUNTA ARENAS</t>
  </si>
  <si>
    <t>AMPLIACION CENTRO DE REHABILITACION CRUZ DEL SUR, NATALES</t>
  </si>
  <si>
    <t>AMPLIACION Y MEJORAMIENTO J.V. Nº 5, NATALES</t>
  </si>
  <si>
    <t>MEJORAMIENTO INFRAESTRUCTURA PEATONAL CALLE BULNES, NATALES</t>
  </si>
  <si>
    <t>REPOSICION RUTA 9, SECTOR NATALES - DOROTEA, XII REGION</t>
  </si>
  <si>
    <t>MEJORAMIENTO ACC. A LA CIUDAD DE P. NATALES, S: RUTA 9AV. ULT. ESP</t>
  </si>
  <si>
    <t>CONSTRUCCION GIMNASIO PRINCIPAL COMPLEJO POLIDEPORTIVO, NATALES</t>
  </si>
  <si>
    <t>Conservación Vías URBANAS XII REGIÓN, AÑO 2012</t>
  </si>
  <si>
    <t>CONSTRUCCION INFRAESTRUCTURA URBANIZACION SECTOR ORIENTE, NATALES</t>
  </si>
  <si>
    <t>CONSTRUCCION URBANIZACION SECTOR BARRANCO AMARILLO, PUNTA ARENAS (Diseño compra terreno)</t>
  </si>
  <si>
    <t>CONSTRUCCION URBANIZACION SECTOR SUR, PUNTA ARENAS (Diseño compra terreno)</t>
  </si>
  <si>
    <t>AMPLIACION Y REMODELACION QUINTA COMPAÑIA DE BOMBEROS, PTA.</t>
  </si>
  <si>
    <t>REPOSICIÓN TALUDES CALLE MANUEL RODRIGUEZ, POBLACIÓN FITZ ROY, PUNTA ARENAS</t>
  </si>
  <si>
    <t>DISEÑO ARQUITECTONICO Y PAISAJISTA, REMODELACION PLAZA DE ARMAS, PORVENIR.</t>
  </si>
  <si>
    <t>CONSTRUCCIÓN CIERRE PERIMETRAL LICEO B-11. NATALES</t>
  </si>
  <si>
    <t>CONSTRUCCION DE CENTRO DE ATENCION COMUNITARIO, VILLA TEHUELCHES</t>
  </si>
  <si>
    <t>CONSTRUCCIÓN SALA CONCEJO MUNICIPIO DE PRIMAVERA</t>
  </si>
  <si>
    <t>CONSTRUCCIÓN ESTRUCTURAS CUBIERTAS PARA VEHÍCULOS, Río VERDE</t>
  </si>
  <si>
    <t>REPARACION MULTICANCHAS SECTOR CARLOS FISHER, PUNTA ARENAS</t>
  </si>
  <si>
    <t>CONSTRUCCION MULTICANCHA SECTOR GOBERNADOR VIEL, PUNTA ARENAS</t>
  </si>
  <si>
    <t>REPOSICION VEREDAS POBLACION ALACALUFE, COMUNA DE PORVENIR</t>
  </si>
  <si>
    <t>CONSTRUCCION MULTICANCHA PJE. CACIQUE PAPON ESQ, CDTE. BYNON, PUNTA ARENAS</t>
  </si>
  <si>
    <t>AMPLIACION CIERRE PERIMETRAL MAESTRANZA MUNICIPAL, PUNTA ARENAS</t>
  </si>
  <si>
    <t>REPOSICION PAVIMENTO PATIO INTERIOR ESCUELA REP. DE CROACIA, PUNTA ARENAS</t>
  </si>
  <si>
    <t>REPOSICION VENTANAS ESCUELA REPUBLICA DE CROACIA, PUNTA ARENAS</t>
  </si>
  <si>
    <t>REPOSICION VENTANAS Y ARREGLO DE PUERTAS, ESCUELA 18 DE SEPTIEMBRE, PUNTA ARENAS</t>
  </si>
  <si>
    <t>REPARACION GENERAL ESC. PEDRO SARMIENTO DE GAMBOA, PUNTA ARENAS</t>
  </si>
  <si>
    <t>REPOSICION PAVIMENTO DE ACCESO PRINCIPAL ESCUELA RIO SECO, PUNTA ARENAS.</t>
  </si>
  <si>
    <t>CONSTRUCCION PAVIMENTO PATIO INTERIOR, ESCUELA REPUBLICA ARGENTINA, PUNTA ARENAS</t>
  </si>
  <si>
    <t>MEJORAMIENTO Y AMPLIACIÓN SEDE SOCIAL J.V. 38 CONCEPCION-CHORRILLO</t>
  </si>
  <si>
    <t>REPOSICION VENTANAS, PUERTAS Y PINTURA, LICEO INDUSTRIAL ARMANDO QUEZADA ACHARAN, PUNTA ARENAS.</t>
  </si>
  <si>
    <t>CONSTRUCCIÓN CAMARIN ESTADIO MUNICIPAL, PTO. WILLIAMS</t>
  </si>
  <si>
    <t>CONSTRUCCIÓN CAMARIN MULTICANCHA 1, ESTADIO MUNICIPAL, CABO DE HORNOS</t>
  </si>
  <si>
    <t>CONSTRUCCIÓN TALLER MUNICIPAL, VILLA CERRO CASTILLO</t>
  </si>
  <si>
    <t>HABILITACION Y CIERRE PERIMETRAL CASETA MOTOR GENERADOR DE LUZ, VILLA CERRO CASTILLO</t>
  </si>
  <si>
    <t>REPOSICION TECHUMBRE ESCUELA MANUEL BULNES, PUNTA ARENAS</t>
  </si>
  <si>
    <t>MEJORAMIENTO MULTICANCHA POBLACIÓN GOBERNADOR VIEL, PUNTA</t>
  </si>
  <si>
    <t>MEJORAMIENTO MULTICANCHA SECTOR AVES AUSTRALES</t>
  </si>
  <si>
    <t>MEJORAMIENTO MULTICANCHA POBLACIÓN BARCELÓ LIRA, PUNTA ARENAS</t>
  </si>
  <si>
    <t>MEJORAMIENTO MULTICANCHA POBLACIÓN MANUEL BULNES, PUNTA</t>
  </si>
  <si>
    <t>MEJORAMIENTO MULTICANCHA POBLACION EUSEBIO LILLO</t>
  </si>
  <si>
    <t>MEJORAMIENTO MULTICANCHA POBLACION RIO DE LA MANO, PUNTA</t>
  </si>
  <si>
    <t>MEJORAMIENTO MULTICANCHA, POBLACION DUBRASIC</t>
  </si>
  <si>
    <t>MEJORAMIENTO MULTICANCHA POBLACIÓN RIOS PATAGONICOS,PUNTA</t>
  </si>
  <si>
    <t>MEJORAMIENTO MULTICANCHA POBLACIÓN JUAN WILLIAMS, PUNTA ARENAS.</t>
  </si>
  <si>
    <t>AMPLIACION Y MEJORAMIENTO SEDE SOC. J.V. GRAL DEL CANTO, P. ARENAS</t>
  </si>
  <si>
    <t>CONSTRUCCION CIERRO JV Nº 52 SELKNAM, PUNTA ARENAS</t>
  </si>
  <si>
    <t>CONSTRUCCIÓN SEDE  SOCIAL AGRUPACION SENDERO DE LUZ, NATALES</t>
  </si>
  <si>
    <t>CONSTRUCCIÓN CENTRO COSTUMBRISTA CHILOTE EN PUERTO NATALES</t>
  </si>
  <si>
    <t>REPOSICION VEREDAS POBLACION VILLA LAS NIEVES</t>
  </si>
  <si>
    <t>REPOSICION VEREDAS POBLACION LOS YAGANES</t>
  </si>
  <si>
    <t>REPOSICION VEREDAS POBLACION JOSE MIGUEL CARRERA</t>
  </si>
  <si>
    <t>REPARACION JUEGOS INFANTILES DIVERSOS SECTORES COMUNA PUNTA</t>
  </si>
  <si>
    <t>MEJORAMIENTO MULTICANCHA POBLACION CALISTO, PUNTA ARENAS</t>
  </si>
  <si>
    <t>MEJORAMIENTO MULTICANCHA POBLACION SANTOS MARDONES, PUNTA</t>
  </si>
  <si>
    <t>CONSTRUCCIÓN SEDE MAPUCHE HUILLICHE, NATALES</t>
  </si>
  <si>
    <t>RESPOSICION CIERRE PERIMETRAL Y PAVIMENTACION, MUNICIPIO CERRO CASTILLO</t>
  </si>
  <si>
    <t>AMPLIACION Y MEJORAMIENTO J.V. Nº 1 NATALES</t>
  </si>
  <si>
    <t>HABILITACION SUM, JUNTA DE VECINOS Nº 12 INDEPENDIENTE PUNTA ARENAS</t>
  </si>
  <si>
    <t>CONSTRUCCIÓN MURO  CORTAFUEGO SEDE VECINAL Nº 9, NATALES</t>
  </si>
  <si>
    <t>CONSTRUCTOR BODEGA MOTOR Y ESTACIONAMIENTO, VILLA CAMERON, COMUNA TIMAUKEL</t>
  </si>
  <si>
    <t>CONSTRUCCIÓN VIVIENDAS HABITACIONALES CERRO GUIDO, COMUNA TORRES DEL PAYNE</t>
  </si>
  <si>
    <t>AMPLIACION Y MEJORAMIENTO GIMNASIO MUNICIPAL CERRO CASTILLO</t>
  </si>
  <si>
    <t>REPOSICION VENTANAS, PUERTAS, CALEFACTORES, ESC ESPAÑA, P. ARENAS</t>
  </si>
  <si>
    <t>CONSTRUCCION DIVERSAS CALLES, PUERTO WILLIAMS</t>
  </si>
  <si>
    <t>MEJORAMIENTO CENTRO JUVENIL NATALES</t>
  </si>
  <si>
    <t>CONSERVACION SEDE DEPORTIVA 18 DE SEPTIEMBRE, PORVENIR</t>
  </si>
  <si>
    <t>CONSERVACION SEDE DEPORTIVA TIERRA DEL FUEGO, PORVENIR</t>
  </si>
  <si>
    <t>CONSTRUCCION MURO DESLINDE OESTE CEMENTERIO DE PORVENIR</t>
  </si>
  <si>
    <t>Construcciòn Caballerizas Media Luna Villa Tehuelches</t>
  </si>
  <si>
    <t>MEJORAMIENTO PARQUE UKIKA, PTO WILLIAMS</t>
  </si>
  <si>
    <t>CONSERVACION SIST. CALEFACCION CENTRALIZADA ESC P HARRIS, PTA ARENAS</t>
  </si>
  <si>
    <t>Ampliación  Y HABILITACION LAVANDERIA INTERNADO, TORRES DEL PAYNE</t>
  </si>
  <si>
    <t>NORMALIZACION AGUA POTABLE Y ALCANTARILLADO, ESC. FRONTERIZA DOROTEA</t>
  </si>
  <si>
    <t>NORMALIZACION SERVICIOS BASICOS ESCUELA SENO OBSTRUCCION, NATALES</t>
  </si>
  <si>
    <t>MEJORAMIENTO Y AMPLIACION SEDE SOCIAL JJ. VV. Nº 49 25 DE ABRIL</t>
  </si>
  <si>
    <t>CONSTRUCCION BODEGAS MUNICIPALES, LAGUNA BLANCA</t>
  </si>
  <si>
    <t>HABILITACIÓN TABIQUES Y PANELES NUEVO EDIFICIO MUNICIPAL, NATALES</t>
  </si>
  <si>
    <t>AMPLIACION Y MEJORAMIENTO SEDE CLUB MAULLIN EN PTO. NATALES</t>
  </si>
  <si>
    <t>CONSTRUCCION DISEÑO DE INGENIERIA SECTOR OCTAVIO CASTRO Y DIVERSAS CALLES, NATALES</t>
  </si>
  <si>
    <t>CONSTRUCCION DISEÑO DE INGENIERIA CALLES VILLA TORRES DEL PAYNE Y SECTOR PASAJE TACNA, NATALES</t>
  </si>
  <si>
    <t>CONSTRUCCION VIVIENDAS PARA PERSONAL DE SALUD, VILLA TEHUELCHES</t>
  </si>
  <si>
    <t>CONSTRUCCION VIVIENDAS HABITACIONALES SECTOR SALUD Y EDUCACION, CERRO CASTILLO</t>
  </si>
  <si>
    <t>AMPLIACION Y CONSERVACION GIMNASIO PUERTO TORO</t>
  </si>
  <si>
    <t>CONSTRUCCION MULTICANCHA PASTO SINTETICO POBLACION EDUARDO FREI MONTALVA</t>
  </si>
  <si>
    <t>CONSTRUCCION MULTICANCHA PASTO SINTETICO POBLACION TORRES DEL PAYNE</t>
  </si>
  <si>
    <t>CONSTRUCCION PJE. ANTONIO GARAY, NATALE</t>
  </si>
  <si>
    <t>CONSTRUCCION INTERSECCION CALLES GRAL. CARLOS IBAÑEZ DEL CAMPO Y PILOTO PARDO, NATALES</t>
  </si>
  <si>
    <t>CONSTRUCCION PJE. CHILOE, NATALES</t>
  </si>
  <si>
    <t>REPOSICION SEÑALETICA VIAL, PTO. WILLIAMS</t>
  </si>
  <si>
    <t>MEJORAMIENTO CEMENTERIO MUNICIPAL, PTO WILLIAMS</t>
  </si>
  <si>
    <t>CONSTRUCCION PASARELAS Y PASAMANOS, PUERTO TORO</t>
  </si>
  <si>
    <t>HABILITACION SEDE PREVENCION CONSUMO DROGAS Y ALCOHOL, PTO. WILLIAM</t>
  </si>
  <si>
    <t>CONSTRUCCION CIERRO J.V. Nº 49, VILLA CAUPOLICAN, PUNTA ARENAS</t>
  </si>
  <si>
    <t>MEJORAMIENTO ALUMBRADO PUBLICO PUERTO TORO</t>
  </si>
  <si>
    <t>AMPLIACION ALUMBRADO PUBLICO SECTOR SUR, PUERTO WILLIAMS</t>
  </si>
  <si>
    <t>MEJORAMIENTO SENDA RUTA DIENTES DE NAVARINO, CABO DE HORNOS</t>
  </si>
  <si>
    <t>MEJORAMIENTO SENDA TURISTICA CERRO BANDERA, COMUNA CABO DE HORNOS</t>
  </si>
  <si>
    <t>MEJORAMIENTO E IMPLEMENTACION SALON DE EVENTOS, VILLA CERRO CASTILLO</t>
  </si>
  <si>
    <t>CONSTRUCCION COMEDOR COMUNITARIO VELLA CERRO CASTILLO</t>
  </si>
  <si>
    <t>CONSTRUCCION PAVIMENTO PATIO ESCUELA E INTERNADO G-9, CERRO CASTILLO</t>
  </si>
  <si>
    <t>CONSTRUCCION BODEGA LICEO DONAL MC INTYRE, PTO WILLIAMS</t>
  </si>
  <si>
    <t>Conservación Lecho Río de las Minas, Punta Arenas</t>
  </si>
  <si>
    <t>Conservación y Mej. Div. Multicanchas y Muros de Contención, Punta Arenas</t>
  </si>
  <si>
    <t>CONSTRUCCION CUARTEL DE BOMBEROS CERRO GUIDO, TORRES DEL PAYNE</t>
  </si>
  <si>
    <t>MEJORAMIENTO FACHADA EXTERIOR Y ENTORNO ESCUELAS E-3, G-4 Y C.E.I.A. NATALES</t>
  </si>
  <si>
    <t>REPOSICION SEDE JUNTA VECINAL Nº 11, NATALES</t>
  </si>
  <si>
    <t>CONSTRUCCION MODULO DE ATENCIÓN CAMIONES COMPLEJO FRONTERIZO INTEGRACION AUSTRAL, COMUNA SAN GREGORIO</t>
  </si>
  <si>
    <t>CONSTRUCCION CIERRE PERIMETRAL ATENCIÓN CAMIONES COMPLEJO FRONTERIZO INTEGRACION AUSTRAL, COMUNA SAN GREGORIO</t>
  </si>
  <si>
    <t>CONSTRUCCION MULTICANCHA PASTO SINTETICO POBLACION CAMPOS DE HIELO</t>
  </si>
  <si>
    <t>CONSTRUCION ACERAS PATIO Nº3 CEMENTERIO PADRE ROSSA, NATALES</t>
  </si>
  <si>
    <t>MEJORAMIENTO GIMNASIO E INTERIOR LICEOS B-11 Y C-1, NATALES</t>
  </si>
  <si>
    <t>CONSTRUCCION MULTICANCHA PASTO SINTETICO POBLACION NUEVA PATAGONIA</t>
  </si>
  <si>
    <t>AMPLIACION CUARTEL TERCERA COMPAÑÍA DE BOMBEROS TORRES DEL PAYNE</t>
  </si>
  <si>
    <t>CONSTRUCCION MULTICANCHA POBLACION PABLO NERUDA, PUNTA ARENAS</t>
  </si>
  <si>
    <t>CONSTRUCCION MULTICANCHA POBLACION  GOBERNADOR PHILLIPI, PUNTA ARENAS</t>
  </si>
  <si>
    <t>MEJORAMIENTO SEDE COMUNIDAD YAGAN, VILLA UKIKA PTO WILLIAMS</t>
  </si>
  <si>
    <t>CONSTRUCCION ACERAS CALLES GUACOLDA Y ABRAHAM LINCOLN</t>
  </si>
  <si>
    <t>AMPLIACION Y MEJORAMIENTO J.V.Nº4, ADULTO MAYOR, NATALES</t>
  </si>
  <si>
    <t>Conservación MONUMENTOS Y RADIERES MULTICANCHAS PUNTA ARENAS</t>
  </si>
  <si>
    <t>MEJORAMIENTO SEDE JUNTA VECINAL Nº 31, NATALES</t>
  </si>
  <si>
    <t>AMPLIACION SEDE COMUNAL ADULTO MAYOR , NATALES</t>
  </si>
  <si>
    <t>CONSTRUCCION SALON MUNICIPAL, VILLA TEHUELCHES</t>
  </si>
  <si>
    <t>MEJORAMIENTO DESPEJE Y LIMPIEZA SECT. AFECTADOS INUNDACIONES CUADRANTE I</t>
  </si>
  <si>
    <t>MEJORAMIENTO DESPEJE Y LIMPIEZA SECT. AFECTADOS INUNDACIONES CUADRANTE IV</t>
  </si>
  <si>
    <t>CONSTRUCCION MURO DE CONTENCION MULTICANCHA FITZ ROY Y OTRAS , PUNTA ARENAS</t>
  </si>
  <si>
    <t>REPOSICION TABLESTACADO RIO DE LAS MINAS, PUNTA ARENAS</t>
  </si>
  <si>
    <t>CONSERVACION DEPENDENCIAS MUNICIPALES VILLA CERRO CASTILLO, NATALES</t>
  </si>
  <si>
    <t>CONSTRUCION ALBERGUE MUNICIPAL, VILLA CERRO CASTILLO</t>
  </si>
  <si>
    <t>AMPLIACION INFRAESTRUCTURA MUNICIPAL Y COMUNITARIA, PTO. WILLIAMS</t>
  </si>
  <si>
    <t>REPOSICION PAVIMENTO CALLE IGNACIO CARRERA PINTO Y MURO DE CONTENCION RIO DE LAS MINAS, PUNTA ARENAS</t>
  </si>
  <si>
    <t>CONSTRUCCION ALBERGUE INVESTIGADORES CENTRO BAHIA LOMAS, COMUNA DE PRIMAVERA</t>
  </si>
  <si>
    <t>MEJORAMIENTO CIELOS Y PAVIMENTOS ESCUELA CERRO SOMBRERO</t>
  </si>
  <si>
    <t>MEJORAMIENTO PUERTAS, VENTANAS Y MUROS INT. ESCUELA CERRO</t>
  </si>
  <si>
    <t>HABILITACION, REMODELACION COMEDOR Y SALA DE PROFESORES, ESCUELA CERRO SOMBRERO</t>
  </si>
  <si>
    <t>Construcción VIVIENDA DOCENTES ESCUELA "CERRO SOMBRERO"</t>
  </si>
  <si>
    <t>CONSTRUCCION VIVIENDA PARA PERSONAL DE APOYO AREA DE EDUCACION, COMUNA DE PRIMAVERA</t>
  </si>
  <si>
    <t>MEJORAMIENTO INTERIOR Y EXTERIOR GIMNASIOS SUM Y ESCUELAS, NATALES (ADMINISTRACION DIRECTA)</t>
  </si>
  <si>
    <t>AMPLIACION PATIO CUBIERTO Y CONSTRUCCION PATIO RECREO ESCUELA PUNTA DELGADA</t>
  </si>
  <si>
    <t>CONSTRUCCION Y MEJORAMIENTO JUNTA VECINAL Nº 16, NATALES</t>
  </si>
  <si>
    <t>MEJORAMIENTO Y HABILITACION OFICINAS EX. MUSEO MUNICIPAL, PORVENIR</t>
  </si>
  <si>
    <t>CONSTRUCCION CIERRE PERIMETRAL VERTEDERO MUNICIPAL, PORVENIR</t>
  </si>
  <si>
    <t>CONSTRUCION ACERAS PATIO Nº1 CEMENTERIO PADRE ROSSA, NATALES</t>
  </si>
  <si>
    <t>Conservación MOBILIARIO URBANO Y MONUMENTOS, PUNTA ARENAS</t>
  </si>
  <si>
    <t>CONSTRUCCION Y REPOSICION PASARELA, PUERTO EDEN</t>
  </si>
  <si>
    <t>MEJORAMIENTO MAESTRANZA MUNICIPAL Y PATIO ESCUELA G-4, NATALES</t>
  </si>
  <si>
    <t>MEJORAMIENTO ESTADIO MUNICIPAL DE PUERTO NATALES</t>
  </si>
  <si>
    <t>MEJORAMIENTO MUSEO MUNICIPAL DE PUERTO NATALES</t>
  </si>
  <si>
    <t>REPOSICION DIVERSAS ESCALERAS, PUNTA ARENAS</t>
  </si>
  <si>
    <t>CONSTRUCCION CIERROS PERIMETRALES J.DE VECINOS Nº50 Y 51, PUNTA ARENAS</t>
  </si>
  <si>
    <t>REPOSICION SEDE SOCIAL JUNTA DE VECINOS CROACIA, PUNTA ARENAS</t>
  </si>
  <si>
    <t>Mejoramiento Cierro Perimetral y otras Obras, Diversas Multicanchas, Punta Arenas</t>
  </si>
  <si>
    <t>Conservación DE ESPACIOS PUBLICOS BARRIO CROATA, PUNTA ARENAS</t>
  </si>
  <si>
    <t>Conservación DE ESPACIOS PUBLICOS BORDE COSTERO NORTE RIO DE LAS MINAS, PUNTA ARENAS</t>
  </si>
  <si>
    <t>Conservación DE ESPACIOS PUBLICOS SECTOR PLAYA NORTE , PUNTA ARENAS</t>
  </si>
  <si>
    <t>Conservación DE ESPACIOS PUBLICOS CUADRANTE MAIPU ANGAMOS, PUNTA ARENAS</t>
  </si>
  <si>
    <t>MEJORAMIENTO MUROS PERIMETRALES CEMENTERIO MUNICIPAL, PUNTA ARENAS</t>
  </si>
  <si>
    <t>ADQUISICION CAMION MULTIPROPOSITO MUNICIPALIDAD DE SAN GREGORIO</t>
  </si>
  <si>
    <t>Reposición Y Adquisición DE VEHÍCULOS Y MAQUINARIAS PESADA PARA OPERACIONES DEL RELLENO SANITARIO DE LA ILUSTRE MUNICIPALIDAD DE CABO DE HORNOS</t>
  </si>
  <si>
    <t>Equipamiento Laboratorio Científico, Base Prat</t>
  </si>
  <si>
    <t>ADQUISICION EQUIPAMIENTO CENTRO REHABILITACION CLUB DE LEONES CRUZ DEL SUR, PUNTA ARENAS</t>
  </si>
  <si>
    <t>ADQUISICION TRANSPORTE PACIENTE CENTRO DE REHABILITACION NATALES, JORNADAS 2010</t>
  </si>
  <si>
    <t>ADQUISICION TRANSPORTE PACIENTE CENTRO DE REHABILITACION PORVENIR, JORNADAS 2010</t>
  </si>
  <si>
    <t>Reposición ALUMBRADO PUBLICO, COMUNA DE NATALES, REGIÓN DE MAGALLANES</t>
  </si>
  <si>
    <t>ADQUISICIÓN Y REPOSICIÓN EQUIPAMIENTO EDUCACIONAL LICEO D.M-G-, PTO. WILLIAMS</t>
  </si>
  <si>
    <t>REPOSICIÓN CALDERAS Y OTROS EQUIPOS DIVERSOS ESTAB. EDUCACIO. Y DEPORTIVOS, PUNTA ARAENAS</t>
  </si>
  <si>
    <t>ADQUISICIÓN SISTEMA GENERACIÓN ELÉCTRICA DE E.R.N.C., PUERTO TORO</t>
  </si>
  <si>
    <t>EQUIPAMIENTO PARA ORGANIZACIONES COMUNITARIAS, PUNTA ARENAS</t>
  </si>
  <si>
    <t>SERNATUR- Capacitación y Conciencias Turistica para la Comunidad y Trabajadores</t>
  </si>
  <si>
    <t>SUBSECRETARIA DE AGRICULTURA - Incorporacion de Infraestructura Basica a Productores de la AFC, para el Establecimiento de Buenas Practicas Agricolas en sus predios</t>
  </si>
  <si>
    <t>33-01</t>
  </si>
  <si>
    <t>FIA - TRANSFERENCIA TECNOLOGICA PARA EL DESARROLLO DE LA CADENA PRODUCTIVA (terneros pesados)</t>
  </si>
  <si>
    <t>CONICYT - CAPACITACION INSERCIÓN DE CAPITAL HUMANO AVANZADO EN EL SECTOR</t>
  </si>
  <si>
    <t>CONICYT - CAPACITACION DIPLOMADOS REGIONALES INNOVACIÓN PARA LA COMPETITIVIDAD</t>
  </si>
  <si>
    <t>CONICYT - CAPACITACION TUS COMPETANCIAS EN CIENCIAS PROGRAMA EXPLORA</t>
  </si>
  <si>
    <t>CONICYT - CAPACITACION PROYECTOS INNOVACIÓN - DESARROLLO (I +D) FONDEF</t>
  </si>
  <si>
    <t>FOSIS-TRANSFERENCIA APOYO ACTIVIDAD ECONOMICA POBL. VULNERABLE, XII REGIÓN</t>
  </si>
  <si>
    <t>CAPACITACION IMPL. CENTRO DIAG. COLONOSCOPICO ALTA EFICIENCIA, H.C.M.</t>
  </si>
  <si>
    <t>33-03</t>
  </si>
  <si>
    <t>CONICYT-CAPACITACION CONGRESOS ESCOLARES CIENCIAS Y TECNOLOGIA EXPLORA, 2011-2012</t>
  </si>
  <si>
    <t>TRANSFERENCIA CAPAC. Y DIFUSIÓN PARA EMPRENDEDORES Y MIPES, XII REGIÓN</t>
  </si>
  <si>
    <t>TRANSFERENCIA TÉCNICA Y APOYO A EMPRENDIMIENTOS Y MICROEMPRESAS DE MAGALLANES</t>
  </si>
  <si>
    <t>SUBSECRETARIA DE PESCA - TRANSFERENCIA GENERACION Y APLICACIÓN PLANES DE MANEJO DE RECURSOS PESQUEROS EN LA REGIÓN</t>
  </si>
  <si>
    <t>CAPACITACIÓN DE CUIDADORES Y DE PERSONAS CON DISCAPACIDAD MAGALLANES</t>
  </si>
  <si>
    <t>PROGRAMA ESPECIAL DE RENOVACION DE BUSES, MINIBUSES, TROLEBUSES Y TAXIBUSES, XII REGIÓN</t>
  </si>
  <si>
    <t>003</t>
  </si>
  <si>
    <t>JUNTA NACIONAL DE CUERPO DE BOMBEROS</t>
  </si>
  <si>
    <t>UMAG - TRNASFERENCIA PRONOSTICOS PESQUEROS BASADOS EN ABUNDANCIA LARVAL</t>
  </si>
  <si>
    <t>FIA- Transferencia mejoramiento de rubro horticola para la agricultura familiar campesina (AFC) etapa III</t>
  </si>
  <si>
    <t>INNOVA - Transferencia fondo de emprendimiento con potencial de crecimiento en la región</t>
  </si>
  <si>
    <t>CONICYT - capacitacion becas magister en la región</t>
  </si>
  <si>
    <t>CONICYT - Difusion congreso escolar regional de ciencia y tecnologia Explora</t>
  </si>
  <si>
    <t>CONICYT - Difusion clubes de investigacion cientifica escolar</t>
  </si>
  <si>
    <t>CONICYT - Difusion semana regional de la ciencia y tecnologia Explora</t>
  </si>
  <si>
    <t>CONICYT - Difusion proyectos de vinculacion entre ciencia  y empresa</t>
  </si>
  <si>
    <t>DIFUSION LA RUTA DEL HIELO, TURISMO HISTORIA GLACIAL.</t>
  </si>
  <si>
    <t>DIFUSION BASE EVALUACION DE IMPACTO AMBIENTAL PARA ENERGIAS MARINAS</t>
  </si>
  <si>
    <t>DIFUSION SISTEMA DE INFORMACIÓN DE BIODIVERSIDAD - SIB MAGALLANES</t>
  </si>
  <si>
    <t>CONTROL MAGALLANES SIN DIDYMO MONITOREO DE RIOS Y LAGOS</t>
  </si>
  <si>
    <t>DIFUSION CARTOGRAFIA DIGITAL A ESCALA LOCAL PARQUE T. DEL PAINE</t>
  </si>
  <si>
    <t>DIFUSION PARQUE FAUNA PREHISTORICA PATRIMONIO HISTORICO</t>
  </si>
  <si>
    <t>TRANSFERENCIA DESARROLLO Y APLICACIÓN DE GENOMICAS PARA CENTOLLA</t>
  </si>
  <si>
    <t>CONTROL NUEVAS MICROALGAS PRODUCTORAS DE TOXINAS MARINAS</t>
  </si>
  <si>
    <t>CONTROL IDENTIFICACION DE STOKS PESQUEROS DE LA RELUZA</t>
  </si>
  <si>
    <t>DIFUSION ZARZAPARRILLA ROJA PARA CONSUMO EN FRESCO O PROCESADO</t>
  </si>
  <si>
    <t>DIFUSION ESTUDIO PREPARTO Y POST PARTO EN LA MORTALIDAD OVINA</t>
  </si>
  <si>
    <t>TRANSFERENCIA VALIDACION DE ELISA PARA DIAGNOSTICO DE BRUCELLA OVIS</t>
  </si>
  <si>
    <t>TRANSFERENCIA EVALUACION ENERGIAS RENOVABLES PARA USO PRODUCTIVO TIERRA DEL FUEGO</t>
  </si>
  <si>
    <t>TRANSFERENCIA SUMERGIDOS CON LUPA; UN NUEVO PRODUCTO PARA EL TIE</t>
  </si>
  <si>
    <t>TRANSFERENCIA GRANJA AUTOSUSTENTABLE LOCALIZADA EN ZONAS AISLADAS</t>
  </si>
  <si>
    <t>CONTROL DIAGNOSTICO DE METALES PESADOS EN PRODUCTOS MARINOS</t>
  </si>
  <si>
    <t>TRANSFERENCIA ALIMENTACION SALUDABLE A BASE DE MACROALGAS</t>
  </si>
  <si>
    <t>TRANSFERENCIA INMERSION TEMPORAL EN BIORREACTORES PARA PLANTAS IN VITRO</t>
  </si>
  <si>
    <t>TRANSFERENCIA FACTIBILIDAD REPOBLAMIENTO DE RECURSO ERIZO EN LA REGIÓN</t>
  </si>
  <si>
    <t>TRANSFERENCIA CONSERV.Y PROPAGACION COMUNIDADES VEGETACIONALES PNTP</t>
  </si>
  <si>
    <t>DIFUSION ARQUEOLOGIA DE TORRES DEL PAINE: UN APORTE AL TIE</t>
  </si>
  <si>
    <t>DIFUSION TIERRA DEL FUEGO:CULTURA, NATURALEZA Y TIE</t>
  </si>
  <si>
    <t>TRANSFERENCIA ESTABLECIMIENTO DE LA PRIMERA PLANTINERA HORTICOLA</t>
  </si>
  <si>
    <t>DIFUSION NUEVAS TECNOLOGIAS PARA EMPRESAS TURISTICAS REGIÓN DE MAGALLANES</t>
  </si>
  <si>
    <t>DIFUSION TERRITORIO KAWESQAR:CUATRO PUNTOS CARDINALES</t>
  </si>
  <si>
    <t>CONSTRUCCIÓN CAMINO PENETRACIÓN CALETA EUGENIA – P. TORO (PREFACTIBILIDAD)</t>
  </si>
  <si>
    <t>Construcción CAMINO RIO HOLLEMBERG RIO PEREZ (DISEÑO)</t>
  </si>
  <si>
    <t>INSTALACION SIST TRATAMIENTO AA.SS. Y MEJ. SIST. ALC. PTO. WILLIAMS (DISEÑO)</t>
  </si>
  <si>
    <t>Capacitación FORTALECIMIENTO Y EMPRENDIMIENTO TURISMO CABO DE HORNOS</t>
  </si>
  <si>
    <t>INVESTIGACION MEJOR PRODUCTIVIDAD POR SILVOPASTOREO, XII REGIÓN</t>
  </si>
  <si>
    <r>
      <t xml:space="preserve">CONSTRUCCION VARADERO ARTESANAL EN PUERTO NATALES </t>
    </r>
    <r>
      <rPr>
        <sz val="8"/>
        <color indexed="10"/>
        <rFont val="Arial"/>
        <family val="2"/>
      </rPr>
      <t>DISEÑO</t>
    </r>
  </si>
  <si>
    <t>CONSTRUCCION CERCO AREA FISCAL HUMEDAL TRES PUENTE, PUNTA ARENAS</t>
  </si>
  <si>
    <t>MEJORAMIENTO CENTRO HISTORICO TURISTICO DE NATALES, 5ta. ETAPA</t>
  </si>
  <si>
    <t>HABILITACION CENTROARTESANAL, PUNTA ARENAS</t>
  </si>
  <si>
    <t>CONSTRUCCION EDIFICIO CORPORATIVO CEQUA, PUNTA ARENAS (DISEÑO)</t>
  </si>
  <si>
    <t>SUB PESCA - TRANSFERENCIA Técnica DESARROLLO NUEVOS ERCADOS PRODUCTIVOS PESQUEROS, XII REGIÓN (30126679)</t>
  </si>
  <si>
    <t>CORFO - DIFUSION Y PROMOCION DE INVERSIONES MULTISECTORIAL (30125181)</t>
  </si>
  <si>
    <t>SERNAM - CAPACITACION EN OFICIOS Y FORTALECIMIENTO DEL EMPRENDIMIENTO PARA MUJERES EN LA REGIÓN</t>
  </si>
  <si>
    <t>CONICYT CEQUA</t>
  </si>
  <si>
    <t>SERNAM- FORMACION Y Capacitación DE MUJERES EMPRENDEDORAS, REGIÓN DE MAGALLANES Y Antártica CHILENA</t>
  </si>
  <si>
    <t>SERNATUR- PROMOCION TURISTICA INTERNACIONAL, REGIÓN DE MAGALLANES Y Antártica CHILENA</t>
  </si>
  <si>
    <t>DESARROLLO SUSTENTABLE DE LAS TURBERAS DE MAGALLANES</t>
  </si>
  <si>
    <t>SERNATUR - Transferecnia Programa de Promoción de la Patagonia</t>
  </si>
  <si>
    <t>FORTALECIMIENTO PRODUCTIVO DEL SECTOR PESQUERO ARTESANAL DE MAGALLANES Y Antártica CHILENA</t>
  </si>
  <si>
    <t>Construcción RED FIBRA OPTICA PORVENIR XII REGIÓN</t>
  </si>
  <si>
    <t>Construcción RED SERVICIO INTERMEDIO TELECOMUNICACIONES</t>
  </si>
  <si>
    <t>01-001</t>
  </si>
  <si>
    <t xml:space="preserve"> Actividades Culturales </t>
  </si>
  <si>
    <t>01-003</t>
  </si>
  <si>
    <t xml:space="preserve"> Actividades Deportivas </t>
  </si>
  <si>
    <t> Actividades  de Seguridad Ciudadana</t>
  </si>
  <si>
    <t>01-017</t>
  </si>
  <si>
    <t xml:space="preserve"> Actividades Sociales</t>
  </si>
  <si>
    <t>03-001</t>
  </si>
  <si>
    <t xml:space="preserve"> Municipalidades - Actividades Culturales </t>
  </si>
  <si>
    <t>03-003</t>
  </si>
  <si>
    <t xml:space="preserve"> Municipalidades - Actividades Deportivas </t>
  </si>
  <si>
    <t>03-004</t>
  </si>
  <si>
    <t>Municipalidades - Subsidio Operación de Sistemas de Autogeneracion de Energia en Zonas Aisladas</t>
  </si>
  <si>
    <t>Otras Entidades Publicas - Actividades Deportivas</t>
  </si>
  <si>
    <t>03-017</t>
  </si>
  <si>
    <t xml:space="preserve"> Municipales - Actividades Sociales</t>
  </si>
  <si>
    <t>03-018</t>
  </si>
  <si>
    <t xml:space="preserve"> Otras Entidades Publicas - Actividades Sociales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</si>
  <si>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</si>
  <si>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</si>
  <si>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</si>
  <si>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</si>
  <si>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</si>
  <si>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</si>
  <si>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</si>
  <si>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</si>
  <si>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</si>
  <si>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</si>
  <si>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</si>
  <si>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</si>
  <si>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  </t>
  </si>
  <si>
    <t xml:space="preserve"> GASTOS </t>
  </si>
  <si>
    <t xml:space="preserve">24   </t>
  </si>
  <si>
    <t xml:space="preserve"> TRANSFERENCIAS CORRIENTES </t>
  </si>
  <si>
    <t xml:space="preserve"> 01   </t>
  </si>
  <si>
    <t xml:space="preserve"> Al Sector Privado </t>
  </si>
  <si>
    <t xml:space="preserve">     001   </t>
  </si>
  <si>
    <t xml:space="preserve">     003   </t>
  </si>
  <si>
    <t xml:space="preserve">     005   </t>
  </si>
  <si>
    <t xml:space="preserve">     017   </t>
  </si>
  <si>
    <t>Actividades Sociales</t>
  </si>
  <si>
    <t xml:space="preserve"> 03   </t>
  </si>
  <si>
    <t xml:space="preserve"> A Otras Entidades Públicas </t>
  </si>
  <si>
    <t>     004</t>
  </si>
  <si>
    <t>     013</t>
  </si>
  <si>
    <t>Municipales - Actividades Sociales</t>
  </si>
  <si>
    <t xml:space="preserve">     018  </t>
  </si>
  <si>
    <t>Otras Entidades Publicas - Actividades Sociales</t>
  </si>
  <si>
    <t xml:space="preserve">29   </t>
  </si>
  <si>
    <t xml:space="preserve"> ADQUISICION DE ACTIVOS NO FINANCIEROS </t>
  </si>
  <si>
    <t xml:space="preserve"> Vehículos </t>
  </si>
  <si>
    <t xml:space="preserve"> 04   </t>
  </si>
  <si>
    <t xml:space="preserve"> Mobiliario y Otros </t>
  </si>
  <si>
    <t xml:space="preserve"> 05   </t>
  </si>
  <si>
    <t xml:space="preserve"> Máquinas y Equipos </t>
  </si>
  <si>
    <t xml:space="preserve"> 06   </t>
  </si>
  <si>
    <t>Equipos Informaticos</t>
  </si>
  <si>
    <t> 07</t>
  </si>
  <si>
    <t>Programas Informaticos</t>
  </si>
  <si>
    <t>Otros Activos no Financieros</t>
  </si>
  <si>
    <t xml:space="preserve">31   </t>
  </si>
  <si>
    <t xml:space="preserve"> INICIATIVAS DE INVERSION </t>
  </si>
  <si>
    <t xml:space="preserve"> Estudios Básicos </t>
  </si>
  <si>
    <t xml:space="preserve"> 02   </t>
  </si>
  <si>
    <t xml:space="preserve"> Proyectos </t>
  </si>
  <si>
    <t xml:space="preserve"> Programas de Inversión </t>
  </si>
  <si>
    <t xml:space="preserve">32   </t>
  </si>
  <si>
    <t xml:space="preserve"> PRESTAMOS </t>
  </si>
  <si>
    <t xml:space="preserve"> Por Anticipos a Contratistas </t>
  </si>
  <si>
    <t xml:space="preserve"> Anticipos a Contratistas </t>
  </si>
  <si>
    <t xml:space="preserve">     002   </t>
  </si>
  <si>
    <t xml:space="preserve"> Recuperación de Anticipos a Contratistas </t>
  </si>
  <si>
    <t xml:space="preserve">33   </t>
  </si>
  <si>
    <t xml:space="preserve"> TRANSFERENCIAS DE CAPITAL </t>
  </si>
  <si>
    <t>FIC - CEQUA DIFUSION LA RUTA DEL HIELO, TURISMO HISTORIA GLACIAL, COD. BIP 30127735</t>
  </si>
  <si>
    <t>FIC - CEQUA DIFUSION BASE EVALUACION DE IMPACTO AMBIENTAL PARA ENERGIAS MARINAS. COD. BIP 30127736</t>
  </si>
  <si>
    <t>FIC - CEQUA DIFUSION SISTEMA DE INFORMACIÓN BIODIVERSIDAD - SIB MAGALLANES. COD. BIP 30127737</t>
  </si>
  <si>
    <t>FIC - CEQUA CONTROL MAGALLANES SIN DIDYMO: MONITOREOS DE RIOS Y LAGOS COD. BIP 30127729</t>
  </si>
  <si>
    <t>FIC - CEQUA DIFUSION CARTOGRAFIA DIGITAL A ESCALA LOCAL PARQUE T. DEL PAINE. COD. BIP. 30127751</t>
  </si>
  <si>
    <t>FIC - CEQUA DIFUSION PARQUE FAUNA PREHISTORICA: PATRIMONIO HISTORICO. COD. BIP 30127755</t>
  </si>
  <si>
    <t>FIC - CEQUA TRANSFERENCIA DESARROLLO Y APLICACIÓN DE GENOMICAS PARA CENTOLLA, COD. BIP 30127734</t>
  </si>
  <si>
    <t>FIC - CEQUA CONTROL NUEVA MICROALGAS PRODUCTORAS DE TOXINAS MARINAS COD. BIP 30127738</t>
  </si>
  <si>
    <t>FIC - CEQUA CONTROL IDENTIFICACION DE STOKS PESQUEROS DE LA MERLUZA. COD. BIP 30127731</t>
  </si>
  <si>
    <t>FIC - INIA DIFUSION ZARZAPARRILLA ROJA PARA CONSUMO EN FRESCO O PROCESADO. COD. BIP 30127760</t>
  </si>
  <si>
    <t>FIC - U. AUSTRAL DIFUSION ESTUDIO PREPARTO Y POSPARTO EN LA MORTALIDAD OVINA COD. BIP 30127819</t>
  </si>
  <si>
    <t>FIC - U. AUSTRAL TRANSFERENCIA VALIDACION DE ELISA PARA DIAGNOSTICO DE BRUCELLA OVIS. COD. BIP 30127820</t>
  </si>
  <si>
    <t>FIA - TRANSFERENCIA TECNOLOGICA PARA EL DESARROLLO DE LA CADENA PRODUCTIVA</t>
  </si>
  <si>
    <t xml:space="preserve">     125   </t>
  </si>
  <si>
    <t xml:space="preserve"> Municipalidades (Fondo Regional de Iniciativa Local) </t>
  </si>
  <si>
    <t>CONICYT - CAPACITACION INSERCIÓN DE CAPITAL HUMANO AVANZADO EN EL SECTOR PRODUCTIVO</t>
  </si>
  <si>
    <t>CONICYT - CAPACITACION CONGRESOS ESCOLARES CINECIA Y TECNOLOGIA EXPLORA,2011-2012</t>
  </si>
  <si>
    <t>SERCOTEC - Transferencia, capacit., y difusion para emprendedores y MIPES  en la Región. (30117758)</t>
  </si>
  <si>
    <t>SERNAM - Transferencia tecnica y apoyo emprendimeineto microempresas de mujeres en la región (30117760)</t>
  </si>
  <si>
    <t>INNOVA - TRANSFERENCIA FONDO DE EMPRENDIMIENTO CON POTENCIAL DE CRECIMIENTO EN LA REGIÓN</t>
  </si>
  <si>
    <t>CONICYT - CAPACITACION BECAS MAGISTER EN LA REGIÓN</t>
  </si>
  <si>
    <t>CONICYT - DIFUSION CONGRESO ESCOLAR REGIONAL DE CIENCIA Y TECNOLOGIA EXPLORA</t>
  </si>
  <si>
    <t>CONICYT - DIFUSION CLUBES DE INVESTIGACION CIENTIFICA ESCOLAR</t>
  </si>
  <si>
    <t>CONICYT - DIFUSION SEMANA REGIONAL DE LA CIENCIA Y TECNOLOGIA EXPLORA</t>
  </si>
  <si>
    <t>CONICYT - DIFUSION PROYECTOS DE VINCULACION ENTRE CIENCIA  Y EMPRESA</t>
  </si>
  <si>
    <t>FIC - UMAG TRANSFERENCIA EVALUACION ENERGIAS RENOVABLES PARA USO PRODUCTIVO TIERRA DEL FUEGO. COD. BIP 30127778</t>
  </si>
  <si>
    <t>FIC - UMAG TRANSFERENCIA SUMERGIDOS CON LUPA: UN NUEVO PRODUCTO PARA EL TIE. COD. BIP 30127802</t>
  </si>
  <si>
    <t>FIC - UMAG TRANSFERENCIA TRANSFERENCIAS GRANJA AUTOSUSTENTABLE LOCALIZADAS EN ZONAS AISLADAS. COD. BIP 30127801</t>
  </si>
  <si>
    <t>FIC - UMAG CONTROL DIAGNOSTICO DE METALES PESADOS EN PRODUCTOS MARINOS. COD. BIP 30127771</t>
  </si>
  <si>
    <t>FIC - UMAG TRANSFERENCIA TRANSFERENCIAS INMERSION TEMPORAL EN BIORREACTORES PARA PLANTAS IN VITRO. COD. BIP 30127790</t>
  </si>
  <si>
    <t>FIC - UMAG TRANSFERENCIA TRANSFERENCIAS FACTIBILIDAD REPOBLAMIENTO RECURSO ERIZO EN LA REGIÓN. COD. BIP 30127787</t>
  </si>
  <si>
    <t>FIC - UMAG TRANSFERENCIA TRANSFERENCIAS Conservación Y PROPAGACION COMUNIDADES VEGETACIONALES P.N.T.P. COD BIP 30127814</t>
  </si>
  <si>
    <t>FIC - UMAG DIFUSION ARQUEOLOGICA DE TORRES DEL PAINE: UN APORTE AL TIE COD. BIP 30127798</t>
  </si>
  <si>
    <t>FIC - UMAG DIFUSION TIERRA DEL FUEGO: CULTURA, NATURALEZA Y TIE. COD. BIP 30127777</t>
  </si>
  <si>
    <t>FIC - UMAG TRANSFERENCIA TRANSFERENCIAS ESTABLECIMIENTO DE LA PRIMERA PLANTINERA HORTICOLA. COD. BIP 30127805</t>
  </si>
  <si>
    <t>FIC - UMAG DIFUSION NUEVAS TECNOLOGIAS PARA EMPRESAS TURISTICAS REGIÓN DE MAGALLANES. COD. BIP 30127767</t>
  </si>
  <si>
    <t>FIC - UMAG DIFUSION TERRITORIO KAWESQAR: CUATRO PUNTOS CARDINALES. COD BIP 30127774</t>
  </si>
  <si>
    <t>SENADIS - CAPACITACION DE CUIDADORES Y PERSONAL CON DISCAPACIDAD MAGALLANES</t>
  </si>
  <si>
    <t>07</t>
  </si>
  <si>
    <t>DEUDA FLOTANTE</t>
  </si>
  <si>
    <t xml:space="preserve">35   </t>
  </si>
  <si>
    <t xml:space="preserve"> SALDO FINAL DE CAJA </t>
  </si>
  <si>
    <t>CORFO - Difusion y Promocion de inversiones multisectorial (30125181)</t>
  </si>
  <si>
    <t>CONICYT-Programa Centro Estudios del Cuaternario (CEQUA)</t>
  </si>
  <si>
    <t>SEREMI DE AGRICULTURA -  DESARROLLO SUSTENTABLE DE LAS TURBERAS DE MAGALLANES</t>
  </si>
  <si>
    <t>SERNAM - FORMACION Y CAPACITACION MUJERES EMPRENDEDORAS</t>
  </si>
  <si>
    <t>SUBTEL - Construcción RED SERVICIO INTERMEDIO TELECOMUNICACIONES, PTO. WILLIAMS (30128672)</t>
  </si>
  <si>
    <t>SUBTEL - Construcción RED FIBRA OPTICA PORVENIR, XII REGIÓN (30128671)</t>
  </si>
  <si>
    <t>SERCOTEC - TRANSFERENCIA DE ASISTENCIA Técnica DE RECURSOS A LAS MIPES Y ORG. EMPRESARIALES EN LA REGIÓN 2011-2012</t>
  </si>
  <si>
    <t>SUB. PESCA - TRANSFERENCIA Técnica DESARROLLO NUEVOS MERCADOS PRODUCTIVOS PESQUEROS, XII REGIÓN - 30126679</t>
  </si>
  <si>
    <t>SERNAPESCA - TRANSFERENCIA FORTALECIMIENTO PRODUCTIVO SECTOR PESQUERO ARTESANAL DE LA REGIÓN</t>
  </si>
  <si>
    <t>PRESUPUESTO DECRETADO FNDR AL 31/12/2012 EN M$</t>
  </si>
  <si>
    <t>PRESUPUESTO DECRETADO FONDEMA AL 31/12/ 2012 EN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</si>
</sst>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4" xfId="1" applyFont="1" applyFill="1" applyBorder="1" applyAlignment="1">
      <alignment horizontal="left" vertical="center" wrapText="1"/>
    </xf>
    <xf numFmtId="3" fontId="3" fillId="5" borderId="5" xfId="0" applyNumberFormat="1" applyFont="1" applyFill="1" applyBorder="1"/>
    <xf numFmtId="3" fontId="3" fillId="5" borderId="4" xfId="0" applyNumberFormat="1" applyFont="1" applyFill="1" applyBorder="1"/>
    <xf numFmtId="164" fontId="3" fillId="5" borderId="4" xfId="0" applyNumberFormat="1" applyFont="1" applyFill="1" applyBorder="1"/>
    <xf numFmtId="0" fontId="3" fillId="5" borderId="4" xfId="0" applyFont="1" applyFill="1" applyBorder="1" applyAlignment="1">
      <alignment horizontal="right"/>
    </xf>
    <xf numFmtId="0" fontId="3" fillId="5" borderId="4" xfId="1" quotePrefix="1" applyFont="1" applyFill="1" applyBorder="1" applyAlignment="1">
      <alignment horizontal="center" vertical="center"/>
    </xf>
    <xf numFmtId="0" fontId="3" fillId="5" borderId="4" xfId="1" quotePrefix="1" applyFont="1" applyFill="1" applyBorder="1" applyAlignment="1">
      <alignment horizontal="center" vertical="center" wrapText="1"/>
    </xf>
    <xf numFmtId="0" fontId="3" fillId="5" borderId="4" xfId="0" applyFont="1" applyFill="1" applyBorder="1"/>
    <xf numFmtId="0" fontId="3" fillId="5" borderId="4" xfId="1" applyFont="1" applyFill="1" applyBorder="1" applyAlignment="1">
      <alignment horizontal="center" vertical="center"/>
    </xf>
    <xf numFmtId="0" fontId="0" fillId="0" borderId="4" xfId="0" applyBorder="1"/>
    <xf numFmtId="3" fontId="0" fillId="0" borderId="4" xfId="0" applyNumberFormat="1" applyBorder="1"/>
    <xf numFmtId="0" fontId="3" fillId="5" borderId="7" xfId="1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1" quotePrefix="1" applyFont="1" applyFill="1" applyBorder="1" applyAlignment="1">
      <alignment horizontal="center" vertical="center"/>
    </xf>
    <xf numFmtId="0" fontId="0" fillId="6" borderId="4" xfId="0" applyFill="1" applyBorder="1"/>
    <xf numFmtId="0" fontId="1" fillId="6" borderId="7" xfId="0" applyFont="1" applyFill="1" applyBorder="1" applyAlignment="1">
      <alignment horizontal="left" vertical="center" wrapText="1"/>
    </xf>
    <xf numFmtId="3" fontId="0" fillId="6" borderId="4" xfId="0" applyNumberFormat="1" applyFill="1" applyBorder="1"/>
    <xf numFmtId="164" fontId="0" fillId="6" borderId="4" xfId="0" applyNumberFormat="1" applyFill="1" applyBorder="1"/>
    <xf numFmtId="0" fontId="1" fillId="6" borderId="8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right"/>
    </xf>
    <xf numFmtId="0" fontId="6" fillId="6" borderId="8" xfId="0" applyFont="1" applyFill="1" applyBorder="1" applyAlignment="1">
      <alignment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3" fillId="6" borderId="4" xfId="1" quotePrefix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wrapText="1"/>
    </xf>
    <xf numFmtId="0" fontId="1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6" borderId="4" xfId="0" applyFont="1" applyFill="1" applyBorder="1"/>
    <xf numFmtId="0" fontId="5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wrapText="1"/>
    </xf>
    <xf numFmtId="0" fontId="6" fillId="6" borderId="7" xfId="0" applyFont="1" applyFill="1" applyBorder="1" applyAlignment="1">
      <alignment horizontal="left" vertical="center" wrapText="1"/>
    </xf>
    <xf numFmtId="0" fontId="0" fillId="7" borderId="4" xfId="0" applyFill="1" applyBorder="1"/>
    <xf numFmtId="0" fontId="1" fillId="7" borderId="4" xfId="0" applyFont="1" applyFill="1" applyBorder="1"/>
    <xf numFmtId="0" fontId="1" fillId="7" borderId="8" xfId="0" applyFont="1" applyFill="1" applyBorder="1" applyAlignment="1">
      <alignment horizontal="left" vertical="center" wrapText="1"/>
    </xf>
    <xf numFmtId="3" fontId="0" fillId="7" borderId="4" xfId="0" applyNumberFormat="1" applyFill="1" applyBorder="1"/>
    <xf numFmtId="164" fontId="0" fillId="7" borderId="4" xfId="0" applyNumberFormat="1" applyFill="1" applyBorder="1"/>
    <xf numFmtId="0" fontId="3" fillId="7" borderId="4" xfId="0" applyFont="1" applyFill="1" applyBorder="1"/>
    <xf numFmtId="0" fontId="0" fillId="7" borderId="4" xfId="0" quotePrefix="1" applyFill="1" applyBorder="1"/>
    <xf numFmtId="0" fontId="1" fillId="7" borderId="7" xfId="0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1" fillId="4" borderId="4" xfId="0" applyFont="1" applyFill="1" applyBorder="1"/>
    <xf numFmtId="0" fontId="1" fillId="4" borderId="7" xfId="0" applyFont="1" applyFill="1" applyBorder="1" applyAlignment="1">
      <alignment horizontal="left" vertical="center" wrapText="1"/>
    </xf>
    <xf numFmtId="164" fontId="0" fillId="0" borderId="4" xfId="0" applyNumberFormat="1" applyBorder="1"/>
    <xf numFmtId="0" fontId="0" fillId="0" borderId="4" xfId="0" applyFill="1" applyBorder="1"/>
    <xf numFmtId="0" fontId="7" fillId="0" borderId="8" xfId="0" applyFont="1" applyFill="1" applyBorder="1" applyAlignment="1">
      <alignment horizontal="left" vertical="center" wrapText="1"/>
    </xf>
    <xf numFmtId="0" fontId="3" fillId="0" borderId="4" xfId="1" quotePrefix="1" applyFont="1" applyBorder="1" applyAlignment="1">
      <alignment horizontal="center" vertical="center"/>
    </xf>
    <xf numFmtId="0" fontId="4" fillId="0" borderId="6" xfId="1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3" fillId="0" borderId="6" xfId="1" quotePrefix="1" applyFont="1" applyBorder="1" applyAlignment="1">
      <alignment horizontal="center" vertical="center"/>
    </xf>
    <xf numFmtId="0" fontId="1" fillId="0" borderId="4" xfId="0" quotePrefix="1" applyFont="1" applyBorder="1"/>
    <xf numFmtId="3" fontId="0" fillId="2" borderId="1" xfId="0" applyNumberFormat="1" applyFill="1" applyBorder="1"/>
    <xf numFmtId="0" fontId="0" fillId="4" borderId="4" xfId="0" applyFill="1" applyBorder="1" applyAlignment="1">
      <alignment horizontal="right"/>
    </xf>
    <xf numFmtId="0" fontId="5" fillId="8" borderId="4" xfId="0" applyFont="1" applyFill="1" applyBorder="1" applyAlignment="1">
      <alignment horizontal="right"/>
    </xf>
    <xf numFmtId="0" fontId="4" fillId="8" borderId="4" xfId="1" quotePrefix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left" vertical="center" wrapText="1"/>
    </xf>
    <xf numFmtId="3" fontId="0" fillId="8" borderId="4" xfId="0" applyNumberFormat="1" applyFill="1" applyBorder="1"/>
    <xf numFmtId="164" fontId="0" fillId="8" borderId="4" xfId="0" applyNumberFormat="1" applyFill="1" applyBorder="1"/>
    <xf numFmtId="0" fontId="5" fillId="9" borderId="0" xfId="0" applyFont="1" applyFill="1" applyBorder="1" applyAlignment="1">
      <alignment horizontal="right"/>
    </xf>
    <xf numFmtId="0" fontId="4" fillId="9" borderId="0" xfId="1" quotePrefix="1" applyFill="1" applyBorder="1" applyAlignment="1">
      <alignment horizontal="center" vertical="center"/>
    </xf>
    <xf numFmtId="0" fontId="3" fillId="9" borderId="0" xfId="1" applyFont="1" applyFill="1" applyBorder="1" applyAlignment="1">
      <alignment horizontal="center" vertical="center" wrapText="1"/>
    </xf>
    <xf numFmtId="0" fontId="3" fillId="9" borderId="0" xfId="1" applyFont="1" applyFill="1" applyBorder="1" applyAlignment="1">
      <alignment horizontal="left" vertical="center" wrapText="1"/>
    </xf>
    <xf numFmtId="3" fontId="0" fillId="9" borderId="0" xfId="0" applyNumberFormat="1" applyFill="1" applyBorder="1"/>
    <xf numFmtId="164" fontId="0" fillId="9" borderId="0" xfId="0" applyNumberFormat="1" applyFill="1" applyBorder="1"/>
    <xf numFmtId="0" fontId="3" fillId="7" borderId="4" xfId="1" quotePrefix="1" applyFont="1" applyFill="1" applyBorder="1" applyAlignment="1">
      <alignment horizontal="center" vertical="center" wrapText="1"/>
    </xf>
    <xf numFmtId="0" fontId="3" fillId="9" borderId="4" xfId="1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vertical="top" wrapText="1"/>
    </xf>
    <xf numFmtId="3" fontId="2" fillId="10" borderId="9" xfId="0" applyNumberFormat="1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vertical="top" wrapText="1"/>
    </xf>
    <xf numFmtId="3" fontId="3" fillId="3" borderId="9" xfId="0" applyNumberFormat="1" applyFont="1" applyFill="1" applyBorder="1" applyAlignment="1">
      <alignment horizontal="right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4" fillId="9" borderId="10" xfId="1" quotePrefix="1" applyFill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8" fillId="3" borderId="9" xfId="0" quotePrefix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Normal" xfId="0" builtinId="0"/>
    <cellStyle name="Normal_RESOL_core (2009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9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P338" sqref="P338"/>
    </sheetView>
  </sheetViews>
  <sheetFormatPr baseColWidth="10" defaultRowHeight="15" x14ac:dyDescent="0.25"/>
  <cols>
    <col min="1" max="1" width="10.7109375" bestFit="1" customWidth="1"/>
    <col min="2" max="2" width="5.7109375" bestFit="1" customWidth="1"/>
    <col min="3" max="3" width="5.85546875" bestFit="1" customWidth="1"/>
    <col min="4" max="4" width="57" customWidth="1"/>
    <col min="6" max="10" width="12.7109375" bestFit="1" customWidth="1"/>
    <col min="12" max="16" width="12.7109375" bestFit="1" customWidth="1"/>
    <col min="17" max="17" width="13.7109375" bestFit="1" customWidth="1"/>
  </cols>
  <sheetData>
    <row r="1" spans="1:17" ht="33.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388</v>
      </c>
      <c r="F1" s="4" t="s">
        <v>389</v>
      </c>
      <c r="G1" s="4" t="s">
        <v>390</v>
      </c>
      <c r="H1" s="4" t="s">
        <v>391</v>
      </c>
      <c r="I1" s="4" t="s">
        <v>392</v>
      </c>
      <c r="J1" s="4" t="s">
        <v>393</v>
      </c>
      <c r="K1" s="4" t="s">
        <v>394</v>
      </c>
      <c r="L1" s="4" t="s">
        <v>395</v>
      </c>
      <c r="M1" s="4" t="s">
        <v>396</v>
      </c>
      <c r="N1" s="4" t="s">
        <v>397</v>
      </c>
      <c r="O1" s="4" t="s">
        <v>398</v>
      </c>
      <c r="P1" s="4" t="s">
        <v>399</v>
      </c>
      <c r="Q1" s="5" t="s">
        <v>4</v>
      </c>
    </row>
    <row r="2" spans="1:17" ht="25.5" x14ac:dyDescent="0.25">
      <c r="A2" s="6">
        <v>20075928</v>
      </c>
      <c r="B2" s="6">
        <v>31</v>
      </c>
      <c r="C2" s="13" t="s">
        <v>5</v>
      </c>
      <c r="D2" s="7" t="s">
        <v>6</v>
      </c>
      <c r="E2" s="9"/>
      <c r="F2" s="9"/>
      <c r="G2" s="8"/>
      <c r="H2" s="8"/>
      <c r="I2" s="9"/>
      <c r="J2" s="8">
        <v>1500000</v>
      </c>
      <c r="K2" s="9"/>
      <c r="L2" s="9"/>
      <c r="M2" s="9">
        <v>816159</v>
      </c>
      <c r="N2" s="9"/>
      <c r="O2" s="9"/>
      <c r="P2" s="9">
        <v>5000000</v>
      </c>
      <c r="Q2" s="10">
        <v>7316159</v>
      </c>
    </row>
    <row r="3" spans="1:17" ht="25.5" x14ac:dyDescent="0.25">
      <c r="A3" s="6">
        <v>20136553</v>
      </c>
      <c r="B3" s="6">
        <v>31</v>
      </c>
      <c r="C3" s="13" t="s">
        <v>5</v>
      </c>
      <c r="D3" s="7" t="s">
        <v>7</v>
      </c>
      <c r="E3" s="9"/>
      <c r="F3" s="9"/>
      <c r="G3" s="9"/>
      <c r="H3" s="9"/>
      <c r="I3" s="9"/>
      <c r="J3" s="9">
        <v>5731536</v>
      </c>
      <c r="K3" s="9">
        <v>14586206</v>
      </c>
      <c r="L3" s="9">
        <v>4861588</v>
      </c>
      <c r="M3" s="9">
        <v>103112</v>
      </c>
      <c r="N3" s="9"/>
      <c r="O3" s="9">
        <v>125479801</v>
      </c>
      <c r="P3" s="9">
        <v>34464172</v>
      </c>
      <c r="Q3" s="10">
        <v>185226415</v>
      </c>
    </row>
    <row r="4" spans="1:17" x14ac:dyDescent="0.25">
      <c r="A4" s="11">
        <v>20188431</v>
      </c>
      <c r="B4" s="12">
        <v>31</v>
      </c>
      <c r="C4" s="13" t="s">
        <v>5</v>
      </c>
      <c r="D4" s="7" t="s">
        <v>8</v>
      </c>
      <c r="E4" s="9"/>
      <c r="F4" s="9"/>
      <c r="G4" s="9"/>
      <c r="H4" s="9"/>
      <c r="I4" s="9"/>
      <c r="J4" s="9"/>
      <c r="K4" s="9"/>
      <c r="L4" s="9"/>
      <c r="M4" s="9"/>
      <c r="N4" s="9">
        <v>6235968</v>
      </c>
      <c r="O4" s="9">
        <v>38450894</v>
      </c>
      <c r="P4" s="9">
        <v>48823071</v>
      </c>
      <c r="Q4" s="10">
        <v>93509933</v>
      </c>
    </row>
    <row r="5" spans="1:17" x14ac:dyDescent="0.25">
      <c r="A5" s="6">
        <v>20193409</v>
      </c>
      <c r="B5" s="6">
        <v>31</v>
      </c>
      <c r="C5" s="13" t="s">
        <v>5</v>
      </c>
      <c r="D5" s="7" t="s">
        <v>9</v>
      </c>
      <c r="E5" s="9"/>
      <c r="F5" s="9"/>
      <c r="G5" s="9"/>
      <c r="H5" s="9"/>
      <c r="I5" s="9">
        <v>1330000</v>
      </c>
      <c r="J5" s="9">
        <v>1330000</v>
      </c>
      <c r="K5" s="9">
        <v>1330000</v>
      </c>
      <c r="L5" s="9">
        <v>34609258</v>
      </c>
      <c r="M5" s="9">
        <v>20958890</v>
      </c>
      <c r="N5" s="9">
        <v>51192852</v>
      </c>
      <c r="O5" s="9">
        <v>92192731</v>
      </c>
      <c r="P5" s="9">
        <v>69163684</v>
      </c>
      <c r="Q5" s="10">
        <v>272107415</v>
      </c>
    </row>
    <row r="6" spans="1:17" ht="25.5" x14ac:dyDescent="0.25">
      <c r="A6" s="6">
        <v>30001705</v>
      </c>
      <c r="B6" s="6">
        <v>31</v>
      </c>
      <c r="C6" s="13" t="s">
        <v>5</v>
      </c>
      <c r="D6" s="7" t="s">
        <v>10</v>
      </c>
      <c r="E6" s="9"/>
      <c r="F6" s="9">
        <v>323183980</v>
      </c>
      <c r="G6" s="9">
        <v>1400000</v>
      </c>
      <c r="H6" s="9">
        <v>1400000</v>
      </c>
      <c r="I6" s="9">
        <v>41855142</v>
      </c>
      <c r="J6" s="9">
        <v>59281011</v>
      </c>
      <c r="K6" s="9">
        <v>76633956</v>
      </c>
      <c r="L6" s="9">
        <v>130566641</v>
      </c>
      <c r="M6" s="9">
        <v>94943580</v>
      </c>
      <c r="N6" s="9">
        <v>154765834</v>
      </c>
      <c r="O6" s="9">
        <v>1400000</v>
      </c>
      <c r="P6" s="9">
        <v>105007808</v>
      </c>
      <c r="Q6" s="10">
        <v>990437952</v>
      </c>
    </row>
    <row r="7" spans="1:17" ht="25.5" x14ac:dyDescent="0.25">
      <c r="A7" s="6">
        <v>30004008</v>
      </c>
      <c r="B7" s="6">
        <v>31</v>
      </c>
      <c r="C7" s="13" t="s">
        <v>5</v>
      </c>
      <c r="D7" s="7" t="s">
        <v>11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6352</v>
      </c>
      <c r="Q7" s="10">
        <v>6352</v>
      </c>
    </row>
    <row r="8" spans="1:17" ht="25.5" x14ac:dyDescent="0.25">
      <c r="A8" s="14">
        <v>30027041</v>
      </c>
      <c r="B8" s="12">
        <v>31</v>
      </c>
      <c r="C8" s="13" t="s">
        <v>12</v>
      </c>
      <c r="D8" s="7" t="s">
        <v>13</v>
      </c>
      <c r="E8" s="9"/>
      <c r="F8" s="9"/>
      <c r="G8" s="9"/>
      <c r="H8" s="9"/>
      <c r="I8" s="9"/>
      <c r="J8" s="9"/>
      <c r="K8" s="9"/>
      <c r="L8" s="9"/>
      <c r="M8" s="9"/>
      <c r="N8" s="9">
        <v>14081894</v>
      </c>
      <c r="O8" s="9">
        <v>4406451</v>
      </c>
      <c r="P8" s="9">
        <v>13280400</v>
      </c>
      <c r="Q8" s="10">
        <v>31768745</v>
      </c>
    </row>
    <row r="9" spans="1:17" x14ac:dyDescent="0.25">
      <c r="A9" s="15">
        <v>30035910</v>
      </c>
      <c r="B9" s="12">
        <v>31</v>
      </c>
      <c r="C9" s="13" t="s">
        <v>5</v>
      </c>
      <c r="D9" s="7" t="s">
        <v>14</v>
      </c>
      <c r="E9" s="9"/>
      <c r="F9" s="9"/>
      <c r="G9" s="9"/>
      <c r="H9" s="9"/>
      <c r="I9" s="9">
        <v>1710000</v>
      </c>
      <c r="J9" s="9">
        <v>1350000</v>
      </c>
      <c r="K9" s="9">
        <v>1350000</v>
      </c>
      <c r="L9" s="9">
        <v>1350000</v>
      </c>
      <c r="M9" s="9">
        <v>1350000</v>
      </c>
      <c r="N9" s="9">
        <v>123321811</v>
      </c>
      <c r="O9" s="9">
        <v>127192649</v>
      </c>
      <c r="P9" s="9">
        <v>136005050</v>
      </c>
      <c r="Q9" s="10">
        <v>393629510</v>
      </c>
    </row>
    <row r="10" spans="1:17" x14ac:dyDescent="0.25">
      <c r="A10" s="15">
        <v>30035938</v>
      </c>
      <c r="B10" s="12">
        <v>31</v>
      </c>
      <c r="C10" s="13" t="s">
        <v>5</v>
      </c>
      <c r="D10" s="7" t="s">
        <v>15</v>
      </c>
      <c r="E10" s="9"/>
      <c r="F10" s="9">
        <v>17894076</v>
      </c>
      <c r="G10" s="9">
        <v>129679345</v>
      </c>
      <c r="H10" s="9">
        <v>41617021</v>
      </c>
      <c r="I10" s="9">
        <v>50828957</v>
      </c>
      <c r="J10" s="9">
        <v>7897739</v>
      </c>
      <c r="K10" s="9"/>
      <c r="L10" s="9"/>
      <c r="M10" s="9"/>
      <c r="N10" s="9"/>
      <c r="O10" s="9"/>
      <c r="P10" s="9">
        <v>5115916</v>
      </c>
      <c r="Q10" s="10">
        <v>253033054</v>
      </c>
    </row>
    <row r="11" spans="1:17" ht="25.5" x14ac:dyDescent="0.25">
      <c r="A11" s="15">
        <v>30041040</v>
      </c>
      <c r="B11" s="12">
        <v>31</v>
      </c>
      <c r="C11" s="13" t="s">
        <v>5</v>
      </c>
      <c r="D11" s="7" t="s">
        <v>16</v>
      </c>
      <c r="E11" s="9">
        <v>316393510</v>
      </c>
      <c r="F11" s="9"/>
      <c r="G11" s="9">
        <v>198495612</v>
      </c>
      <c r="H11" s="9"/>
      <c r="I11" s="9"/>
      <c r="J11" s="9">
        <v>199361953</v>
      </c>
      <c r="K11" s="9"/>
      <c r="L11" s="9"/>
      <c r="M11" s="9"/>
      <c r="N11" s="9"/>
      <c r="O11" s="9"/>
      <c r="P11" s="9"/>
      <c r="Q11" s="10">
        <v>714251075</v>
      </c>
    </row>
    <row r="12" spans="1:17" ht="25.5" x14ac:dyDescent="0.25">
      <c r="A12" s="11">
        <v>30042853</v>
      </c>
      <c r="B12" s="12">
        <v>31</v>
      </c>
      <c r="C12" s="13" t="s">
        <v>5</v>
      </c>
      <c r="D12" s="7" t="s">
        <v>17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85240023</v>
      </c>
      <c r="P12" s="9">
        <v>11855552</v>
      </c>
      <c r="Q12" s="10">
        <v>97095575</v>
      </c>
    </row>
    <row r="13" spans="1:17" x14ac:dyDescent="0.25">
      <c r="A13" s="6">
        <v>30044346</v>
      </c>
      <c r="B13" s="6">
        <v>31</v>
      </c>
      <c r="C13" s="13" t="s">
        <v>5</v>
      </c>
      <c r="D13" s="7" t="s">
        <v>18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142000</v>
      </c>
      <c r="Q13" s="10">
        <v>142000</v>
      </c>
    </row>
    <row r="14" spans="1:17" x14ac:dyDescent="0.25">
      <c r="A14" s="6">
        <v>30059562</v>
      </c>
      <c r="B14" s="6">
        <v>31</v>
      </c>
      <c r="C14" s="13" t="s">
        <v>5</v>
      </c>
      <c r="D14" s="7" t="s">
        <v>19</v>
      </c>
      <c r="E14" s="9"/>
      <c r="F14" s="9">
        <v>51123511</v>
      </c>
      <c r="G14" s="9"/>
      <c r="H14" s="9"/>
      <c r="I14" s="9"/>
      <c r="J14" s="9">
        <v>62963264</v>
      </c>
      <c r="K14" s="9"/>
      <c r="L14" s="9"/>
      <c r="M14" s="9">
        <v>705227</v>
      </c>
      <c r="N14" s="9">
        <v>1569638</v>
      </c>
      <c r="O14" s="9">
        <v>1800139</v>
      </c>
      <c r="P14" s="9">
        <v>3690370</v>
      </c>
      <c r="Q14" s="10">
        <v>121852149</v>
      </c>
    </row>
    <row r="15" spans="1:17" ht="25.5" x14ac:dyDescent="0.25">
      <c r="A15" s="15">
        <v>30059564</v>
      </c>
      <c r="B15" s="12">
        <v>31</v>
      </c>
      <c r="C15" s="13" t="s">
        <v>5</v>
      </c>
      <c r="D15" s="7" t="s">
        <v>20</v>
      </c>
      <c r="E15" s="9"/>
      <c r="F15" s="9"/>
      <c r="G15" s="9">
        <v>81999765</v>
      </c>
      <c r="H15" s="9">
        <v>56637445</v>
      </c>
      <c r="I15" s="9">
        <v>29702761</v>
      </c>
      <c r="J15" s="9">
        <v>62894476</v>
      </c>
      <c r="K15" s="9">
        <v>1000000</v>
      </c>
      <c r="L15" s="9">
        <v>1000000</v>
      </c>
      <c r="M15" s="9">
        <v>8330</v>
      </c>
      <c r="N15" s="9">
        <v>3809309</v>
      </c>
      <c r="O15" s="9">
        <v>3728150</v>
      </c>
      <c r="P15" s="9">
        <v>8387751</v>
      </c>
      <c r="Q15" s="10">
        <v>249167987</v>
      </c>
    </row>
    <row r="16" spans="1:17" ht="25.5" x14ac:dyDescent="0.25">
      <c r="A16" s="15">
        <v>30059566</v>
      </c>
      <c r="B16" s="12">
        <v>31</v>
      </c>
      <c r="C16" s="13" t="s">
        <v>5</v>
      </c>
      <c r="D16" s="7" t="s">
        <v>21</v>
      </c>
      <c r="E16" s="9"/>
      <c r="F16" s="9"/>
      <c r="G16" s="9">
        <v>48797001</v>
      </c>
      <c r="H16" s="9">
        <v>66001936</v>
      </c>
      <c r="I16" s="9">
        <v>57036159</v>
      </c>
      <c r="J16" s="9">
        <v>17869937</v>
      </c>
      <c r="K16" s="9">
        <v>1000000</v>
      </c>
      <c r="L16" s="9"/>
      <c r="M16" s="9">
        <v>1410354</v>
      </c>
      <c r="N16" s="9">
        <v>1710958</v>
      </c>
      <c r="O16" s="9">
        <v>74534496</v>
      </c>
      <c r="P16" s="9">
        <v>5355780</v>
      </c>
      <c r="Q16" s="10">
        <v>273716621</v>
      </c>
    </row>
    <row r="17" spans="1:17" ht="25.5" x14ac:dyDescent="0.25">
      <c r="A17" s="15">
        <v>30060581</v>
      </c>
      <c r="B17" s="12">
        <v>31</v>
      </c>
      <c r="C17" s="13" t="s">
        <v>5</v>
      </c>
      <c r="D17" s="7" t="s">
        <v>22</v>
      </c>
      <c r="E17" s="9"/>
      <c r="F17" s="9"/>
      <c r="G17" s="9"/>
      <c r="H17" s="9"/>
      <c r="I17" s="9"/>
      <c r="J17" s="9">
        <v>31840129</v>
      </c>
      <c r="K17" s="9">
        <v>31822636</v>
      </c>
      <c r="L17" s="9">
        <v>28789410</v>
      </c>
      <c r="M17" s="9">
        <v>6832142</v>
      </c>
      <c r="N17" s="9">
        <v>24884303</v>
      </c>
      <c r="O17" s="9">
        <v>73663823</v>
      </c>
      <c r="P17" s="9">
        <v>66917032</v>
      </c>
      <c r="Q17" s="10">
        <v>264749475</v>
      </c>
    </row>
    <row r="18" spans="1:17" ht="25.5" x14ac:dyDescent="0.25">
      <c r="A18" s="6">
        <v>30062295</v>
      </c>
      <c r="B18" s="6">
        <v>31</v>
      </c>
      <c r="C18" s="13" t="s">
        <v>5</v>
      </c>
      <c r="D18" s="7" t="s">
        <v>23</v>
      </c>
      <c r="E18" s="9"/>
      <c r="F18" s="9"/>
      <c r="G18" s="9"/>
      <c r="H18" s="9"/>
      <c r="I18" s="9">
        <v>2996116</v>
      </c>
      <c r="J18" s="9"/>
      <c r="K18" s="9"/>
      <c r="L18" s="9"/>
      <c r="M18" s="9"/>
      <c r="N18" s="9"/>
      <c r="O18" s="9"/>
      <c r="P18" s="9"/>
      <c r="Q18" s="10">
        <v>2996116</v>
      </c>
    </row>
    <row r="19" spans="1:17" ht="25.5" x14ac:dyDescent="0.25">
      <c r="A19" s="6">
        <v>30062308</v>
      </c>
      <c r="B19" s="6">
        <v>31</v>
      </c>
      <c r="C19" s="13" t="s">
        <v>5</v>
      </c>
      <c r="D19" s="7" t="s">
        <v>24</v>
      </c>
      <c r="E19" s="9"/>
      <c r="F19" s="9"/>
      <c r="G19" s="9"/>
      <c r="H19" s="9"/>
      <c r="I19" s="9">
        <v>8668403</v>
      </c>
      <c r="J19" s="9"/>
      <c r="K19" s="9"/>
      <c r="L19" s="9"/>
      <c r="M19" s="9"/>
      <c r="N19" s="9"/>
      <c r="O19" s="9"/>
      <c r="P19" s="9"/>
      <c r="Q19" s="10">
        <v>8668403</v>
      </c>
    </row>
    <row r="20" spans="1:17" ht="25.5" x14ac:dyDescent="0.25">
      <c r="A20" s="15">
        <v>30062420</v>
      </c>
      <c r="B20" s="12">
        <v>31</v>
      </c>
      <c r="C20" s="13" t="s">
        <v>5</v>
      </c>
      <c r="D20" s="7" t="s">
        <v>25</v>
      </c>
      <c r="E20" s="9"/>
      <c r="F20" s="9">
        <v>70139928</v>
      </c>
      <c r="G20" s="9">
        <v>97602582</v>
      </c>
      <c r="H20" s="9">
        <v>144465592</v>
      </c>
      <c r="I20" s="9">
        <v>257941009</v>
      </c>
      <c r="J20" s="9">
        <v>24434304</v>
      </c>
      <c r="K20" s="9">
        <v>650000</v>
      </c>
      <c r="L20" s="9">
        <v>650000</v>
      </c>
      <c r="M20" s="9">
        <v>650000</v>
      </c>
      <c r="N20" s="9">
        <v>650000</v>
      </c>
      <c r="O20" s="9">
        <v>650000</v>
      </c>
      <c r="P20" s="9">
        <v>76906966</v>
      </c>
      <c r="Q20" s="10">
        <v>674740381</v>
      </c>
    </row>
    <row r="21" spans="1:17" ht="25.5" x14ac:dyDescent="0.25">
      <c r="A21" s="6">
        <v>30062597</v>
      </c>
      <c r="B21" s="6">
        <v>31</v>
      </c>
      <c r="C21" s="13" t="s">
        <v>5</v>
      </c>
      <c r="D21" s="7" t="s">
        <v>26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21991676</v>
      </c>
      <c r="Q21" s="10">
        <v>21991676</v>
      </c>
    </row>
    <row r="22" spans="1:17" ht="25.5" x14ac:dyDescent="0.25">
      <c r="A22" s="14">
        <v>30063800</v>
      </c>
      <c r="B22" s="12">
        <v>31</v>
      </c>
      <c r="C22" s="13" t="s">
        <v>5</v>
      </c>
      <c r="D22" s="7" t="s">
        <v>27</v>
      </c>
      <c r="E22" s="9"/>
      <c r="F22" s="9"/>
      <c r="G22" s="9"/>
      <c r="H22" s="9"/>
      <c r="I22" s="9"/>
      <c r="J22" s="9"/>
      <c r="K22" s="9"/>
      <c r="L22" s="9"/>
      <c r="M22" s="9">
        <v>6899700</v>
      </c>
      <c r="N22" s="9"/>
      <c r="O22" s="9"/>
      <c r="P22" s="9">
        <v>9199600</v>
      </c>
      <c r="Q22" s="10">
        <v>16099300</v>
      </c>
    </row>
    <row r="23" spans="1:17" x14ac:dyDescent="0.25">
      <c r="A23" s="15">
        <v>30066315</v>
      </c>
      <c r="B23" s="12">
        <v>31</v>
      </c>
      <c r="C23" s="13" t="s">
        <v>5</v>
      </c>
      <c r="D23" s="7" t="s">
        <v>28</v>
      </c>
      <c r="E23" s="9"/>
      <c r="F23" s="9">
        <v>75731415</v>
      </c>
      <c r="G23" s="9">
        <v>110445194</v>
      </c>
      <c r="H23" s="9">
        <v>104449782</v>
      </c>
      <c r="I23" s="9">
        <v>119431118</v>
      </c>
      <c r="J23" s="9">
        <v>33909597</v>
      </c>
      <c r="K23" s="9">
        <v>1500000</v>
      </c>
      <c r="L23" s="9"/>
      <c r="M23" s="9"/>
      <c r="N23" s="9"/>
      <c r="O23" s="9"/>
      <c r="P23" s="9">
        <v>18407841</v>
      </c>
      <c r="Q23" s="10">
        <v>463874947</v>
      </c>
    </row>
    <row r="24" spans="1:17" x14ac:dyDescent="0.25">
      <c r="A24" s="15">
        <v>30066336</v>
      </c>
      <c r="B24" s="12">
        <v>31</v>
      </c>
      <c r="C24" s="13" t="s">
        <v>5</v>
      </c>
      <c r="D24" s="7" t="s">
        <v>29</v>
      </c>
      <c r="E24" s="9"/>
      <c r="F24" s="9"/>
      <c r="G24" s="9"/>
      <c r="H24" s="9"/>
      <c r="I24" s="9">
        <v>8172737</v>
      </c>
      <c r="J24" s="9">
        <v>26970771</v>
      </c>
      <c r="K24" s="9">
        <v>13036034</v>
      </c>
      <c r="L24" s="9">
        <v>23979997</v>
      </c>
      <c r="M24" s="9">
        <v>54961466</v>
      </c>
      <c r="N24" s="9">
        <v>123775888</v>
      </c>
      <c r="O24" s="9">
        <v>42437942</v>
      </c>
      <c r="P24" s="9">
        <v>20737622</v>
      </c>
      <c r="Q24" s="10">
        <v>314072457</v>
      </c>
    </row>
    <row r="25" spans="1:17" ht="25.5" x14ac:dyDescent="0.25">
      <c r="A25" s="15">
        <v>30066342</v>
      </c>
      <c r="B25" s="12">
        <v>31</v>
      </c>
      <c r="C25" s="13" t="s">
        <v>5</v>
      </c>
      <c r="D25" s="7" t="s">
        <v>30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2000000</v>
      </c>
      <c r="Q25" s="10">
        <v>2000000</v>
      </c>
    </row>
    <row r="26" spans="1:17" x14ac:dyDescent="0.25">
      <c r="A26" s="15">
        <v>30068525</v>
      </c>
      <c r="B26" s="12">
        <v>31</v>
      </c>
      <c r="C26" s="13" t="s">
        <v>5</v>
      </c>
      <c r="D26" s="7" t="s">
        <v>31</v>
      </c>
      <c r="E26" s="9"/>
      <c r="F26" s="9">
        <v>116983844</v>
      </c>
      <c r="G26" s="9"/>
      <c r="H26" s="9">
        <v>127227475</v>
      </c>
      <c r="I26" s="9">
        <v>168747705</v>
      </c>
      <c r="J26" s="9">
        <v>245903068</v>
      </c>
      <c r="K26" s="9">
        <v>1330000</v>
      </c>
      <c r="L26" s="9">
        <v>108765100</v>
      </c>
      <c r="M26" s="9">
        <v>50283398</v>
      </c>
      <c r="N26" s="9">
        <v>252748170</v>
      </c>
      <c r="O26" s="9">
        <v>69550879</v>
      </c>
      <c r="P26" s="9">
        <v>74445352</v>
      </c>
      <c r="Q26" s="10">
        <v>1215984991</v>
      </c>
    </row>
    <row r="27" spans="1:17" x14ac:dyDescent="0.25">
      <c r="A27" s="6">
        <v>30069111</v>
      </c>
      <c r="B27" s="6">
        <v>31</v>
      </c>
      <c r="C27" s="13" t="s">
        <v>5</v>
      </c>
      <c r="D27" s="7" t="s">
        <v>32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127253</v>
      </c>
      <c r="Q27" s="10">
        <v>127253</v>
      </c>
    </row>
    <row r="28" spans="1:17" ht="25.5" x14ac:dyDescent="0.25">
      <c r="A28" s="6">
        <v>30069202</v>
      </c>
      <c r="B28" s="6">
        <v>31</v>
      </c>
      <c r="C28" s="13" t="s">
        <v>12</v>
      </c>
      <c r="D28" s="7" t="s">
        <v>33</v>
      </c>
      <c r="E28" s="9"/>
      <c r="F28" s="9">
        <v>12940794</v>
      </c>
      <c r="G28" s="9">
        <v>6470397</v>
      </c>
      <c r="H28" s="9">
        <v>6573687</v>
      </c>
      <c r="I28" s="9">
        <v>6573687</v>
      </c>
      <c r="J28" s="9">
        <v>6470397</v>
      </c>
      <c r="K28" s="9">
        <v>6470397</v>
      </c>
      <c r="L28" s="9">
        <v>6470397</v>
      </c>
      <c r="M28" s="9">
        <v>6470397</v>
      </c>
      <c r="N28" s="9">
        <v>6470397</v>
      </c>
      <c r="O28" s="9">
        <v>6470397</v>
      </c>
      <c r="P28" s="9">
        <v>6470397</v>
      </c>
      <c r="Q28" s="10">
        <v>77851344</v>
      </c>
    </row>
    <row r="29" spans="1:17" ht="25.5" x14ac:dyDescent="0.25">
      <c r="A29" s="14">
        <v>30071973</v>
      </c>
      <c r="B29" s="6">
        <v>31</v>
      </c>
      <c r="C29" s="13" t="s">
        <v>5</v>
      </c>
      <c r="D29" s="7" t="s">
        <v>35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156009214</v>
      </c>
      <c r="Q29" s="10">
        <v>156009214</v>
      </c>
    </row>
    <row r="30" spans="1:17" ht="25.5" x14ac:dyDescent="0.25">
      <c r="A30" s="6">
        <v>30073904</v>
      </c>
      <c r="B30" s="6">
        <v>31</v>
      </c>
      <c r="C30" s="13" t="s">
        <v>5</v>
      </c>
      <c r="D30" s="7" t="s">
        <v>36</v>
      </c>
      <c r="E30" s="9"/>
      <c r="F30" s="9"/>
      <c r="G30" s="9"/>
      <c r="H30" s="9"/>
      <c r="I30" s="9"/>
      <c r="J30" s="9"/>
      <c r="K30" s="9"/>
      <c r="L30" s="9"/>
      <c r="M30" s="9">
        <v>2974086</v>
      </c>
      <c r="N30" s="9"/>
      <c r="O30" s="9"/>
      <c r="P30" s="9"/>
      <c r="Q30" s="10">
        <v>2974086</v>
      </c>
    </row>
    <row r="31" spans="1:17" ht="25.5" x14ac:dyDescent="0.25">
      <c r="A31" s="6">
        <v>30074675</v>
      </c>
      <c r="B31" s="6">
        <v>31</v>
      </c>
      <c r="C31" s="13" t="s">
        <v>5</v>
      </c>
      <c r="D31" s="7" t="s">
        <v>37</v>
      </c>
      <c r="E31" s="9"/>
      <c r="F31" s="9"/>
      <c r="G31" s="9"/>
      <c r="H31" s="9"/>
      <c r="I31" s="9">
        <v>11945750</v>
      </c>
      <c r="J31" s="9"/>
      <c r="K31" s="9"/>
      <c r="L31" s="9"/>
      <c r="M31" s="9"/>
      <c r="N31" s="9"/>
      <c r="O31" s="9"/>
      <c r="P31" s="9">
        <v>1222523</v>
      </c>
      <c r="Q31" s="10">
        <v>13168273</v>
      </c>
    </row>
    <row r="32" spans="1:17" ht="25.5" x14ac:dyDescent="0.25">
      <c r="A32" s="6">
        <v>30075545</v>
      </c>
      <c r="B32" s="6">
        <v>31</v>
      </c>
      <c r="C32" s="13" t="s">
        <v>5</v>
      </c>
      <c r="D32" s="7" t="s">
        <v>38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3441398</v>
      </c>
      <c r="Q32" s="10">
        <v>3441398</v>
      </c>
    </row>
    <row r="33" spans="1:17" ht="25.5" x14ac:dyDescent="0.25">
      <c r="A33" s="6">
        <v>30076025</v>
      </c>
      <c r="B33" s="6">
        <v>31</v>
      </c>
      <c r="C33" s="13" t="s">
        <v>5</v>
      </c>
      <c r="D33" s="7" t="s">
        <v>39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4500000</v>
      </c>
      <c r="Q33" s="10">
        <v>4500000</v>
      </c>
    </row>
    <row r="34" spans="1:17" ht="25.5" x14ac:dyDescent="0.25">
      <c r="A34" s="15">
        <v>30076091</v>
      </c>
      <c r="B34" s="12">
        <v>31</v>
      </c>
      <c r="C34" s="13" t="s">
        <v>5</v>
      </c>
      <c r="D34" s="7" t="s">
        <v>40</v>
      </c>
      <c r="E34" s="9">
        <v>104447347</v>
      </c>
      <c r="F34" s="9">
        <v>23928954</v>
      </c>
      <c r="G34" s="9">
        <v>26306896</v>
      </c>
      <c r="H34" s="9">
        <v>26466036</v>
      </c>
      <c r="I34" s="9">
        <v>25674646</v>
      </c>
      <c r="J34" s="9">
        <v>25286381</v>
      </c>
      <c r="K34" s="9"/>
      <c r="L34" s="9">
        <v>320429198</v>
      </c>
      <c r="M34" s="9">
        <v>31589145</v>
      </c>
      <c r="N34" s="9">
        <v>165196935</v>
      </c>
      <c r="O34" s="9">
        <v>140000000</v>
      </c>
      <c r="P34" s="9">
        <v>176270971</v>
      </c>
      <c r="Q34" s="10">
        <v>1065596509</v>
      </c>
    </row>
    <row r="35" spans="1:17" ht="25.5" x14ac:dyDescent="0.25">
      <c r="A35" s="15">
        <v>30076103</v>
      </c>
      <c r="B35" s="12">
        <v>31</v>
      </c>
      <c r="C35" s="13" t="s">
        <v>5</v>
      </c>
      <c r="D35" s="7" t="s">
        <v>41</v>
      </c>
      <c r="E35" s="9"/>
      <c r="F35" s="9"/>
      <c r="G35" s="9"/>
      <c r="H35" s="9">
        <v>576333</v>
      </c>
      <c r="I35" s="9">
        <v>1330000</v>
      </c>
      <c r="J35" s="9">
        <v>1330000</v>
      </c>
      <c r="K35" s="9">
        <v>153911003</v>
      </c>
      <c r="L35" s="9">
        <v>1330000</v>
      </c>
      <c r="M35" s="9">
        <v>168740000</v>
      </c>
      <c r="N35" s="9">
        <v>225074618</v>
      </c>
      <c r="O35" s="9">
        <v>372654000</v>
      </c>
      <c r="P35" s="9">
        <v>474953570</v>
      </c>
      <c r="Q35" s="10">
        <v>1399899524</v>
      </c>
    </row>
    <row r="36" spans="1:17" ht="25.5" x14ac:dyDescent="0.25">
      <c r="A36" s="6">
        <v>30076521</v>
      </c>
      <c r="B36" s="6">
        <v>31</v>
      </c>
      <c r="C36" s="13" t="s">
        <v>5</v>
      </c>
      <c r="D36" s="7" t="s">
        <v>42</v>
      </c>
      <c r="E36" s="9"/>
      <c r="F36" s="9">
        <v>2458216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10">
        <v>2458216</v>
      </c>
    </row>
    <row r="37" spans="1:17" x14ac:dyDescent="0.25">
      <c r="A37" s="15">
        <v>30076821</v>
      </c>
      <c r="B37" s="12">
        <v>31</v>
      </c>
      <c r="C37" s="13" t="s">
        <v>5</v>
      </c>
      <c r="D37" s="7" t="s">
        <v>43</v>
      </c>
      <c r="E37" s="9"/>
      <c r="F37" s="9"/>
      <c r="G37" s="9"/>
      <c r="H37" s="9">
        <v>437112</v>
      </c>
      <c r="I37" s="9"/>
      <c r="J37" s="9"/>
      <c r="K37" s="9"/>
      <c r="L37" s="9"/>
      <c r="M37" s="9"/>
      <c r="N37" s="9"/>
      <c r="O37" s="9"/>
      <c r="P37" s="9">
        <v>91630</v>
      </c>
      <c r="Q37" s="10">
        <v>528742</v>
      </c>
    </row>
    <row r="38" spans="1:17" ht="25.5" x14ac:dyDescent="0.25">
      <c r="A38" s="6">
        <v>30077141</v>
      </c>
      <c r="B38" s="6">
        <v>31</v>
      </c>
      <c r="C38" s="13" t="s">
        <v>5</v>
      </c>
      <c r="D38" s="7" t="s">
        <v>44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1000000</v>
      </c>
      <c r="Q38" s="10">
        <v>1000000</v>
      </c>
    </row>
    <row r="39" spans="1:17" ht="25.5" x14ac:dyDescent="0.25">
      <c r="A39" s="14">
        <v>30077291</v>
      </c>
      <c r="B39" s="12">
        <v>31</v>
      </c>
      <c r="C39" s="13" t="s">
        <v>5</v>
      </c>
      <c r="D39" s="7" t="s">
        <v>46</v>
      </c>
      <c r="E39" s="9"/>
      <c r="F39" s="9"/>
      <c r="G39" s="9"/>
      <c r="H39" s="9"/>
      <c r="I39" s="9"/>
      <c r="J39" s="9"/>
      <c r="K39" s="9"/>
      <c r="L39" s="9"/>
      <c r="M39" s="9">
        <v>8999700</v>
      </c>
      <c r="N39" s="9"/>
      <c r="O39" s="9">
        <v>8999700</v>
      </c>
      <c r="P39" s="9">
        <v>11999600</v>
      </c>
      <c r="Q39" s="10">
        <v>29999000</v>
      </c>
    </row>
    <row r="40" spans="1:17" ht="25.5" x14ac:dyDescent="0.25">
      <c r="A40" s="6">
        <v>30078029</v>
      </c>
      <c r="B40" s="6">
        <v>31</v>
      </c>
      <c r="C40" s="13" t="s">
        <v>5</v>
      </c>
      <c r="D40" s="7" t="s">
        <v>47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8500</v>
      </c>
      <c r="P40" s="9"/>
      <c r="Q40" s="10">
        <v>8500</v>
      </c>
    </row>
    <row r="41" spans="1:17" ht="25.5" x14ac:dyDescent="0.25">
      <c r="A41" s="6">
        <v>30078309</v>
      </c>
      <c r="B41" s="6">
        <v>31</v>
      </c>
      <c r="C41" s="13" t="s">
        <v>5</v>
      </c>
      <c r="D41" s="7" t="s">
        <v>48</v>
      </c>
      <c r="E41" s="9"/>
      <c r="F41" s="9">
        <v>4036829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10">
        <v>4036829</v>
      </c>
    </row>
    <row r="42" spans="1:17" x14ac:dyDescent="0.25">
      <c r="A42" s="15">
        <v>30078336</v>
      </c>
      <c r="B42" s="12">
        <v>31</v>
      </c>
      <c r="C42" s="13" t="s">
        <v>5</v>
      </c>
      <c r="D42" s="7" t="s">
        <v>49</v>
      </c>
      <c r="E42" s="9"/>
      <c r="F42" s="9">
        <v>136795657</v>
      </c>
      <c r="G42" s="9">
        <v>139886190</v>
      </c>
      <c r="H42" s="9"/>
      <c r="I42" s="9"/>
      <c r="J42" s="9">
        <v>15970600</v>
      </c>
      <c r="K42" s="9"/>
      <c r="L42" s="9">
        <v>6942093</v>
      </c>
      <c r="M42" s="9"/>
      <c r="N42" s="9"/>
      <c r="O42" s="9"/>
      <c r="P42" s="9"/>
      <c r="Q42" s="10">
        <v>299594540</v>
      </c>
    </row>
    <row r="43" spans="1:17" x14ac:dyDescent="0.25">
      <c r="A43" s="6">
        <v>30078361</v>
      </c>
      <c r="B43" s="6">
        <v>31</v>
      </c>
      <c r="C43" s="13" t="s">
        <v>5</v>
      </c>
      <c r="D43" s="7" t="s">
        <v>50</v>
      </c>
      <c r="E43" s="9"/>
      <c r="F43" s="9">
        <v>28755600</v>
      </c>
      <c r="G43" s="9"/>
      <c r="H43" s="9">
        <v>28755636</v>
      </c>
      <c r="I43" s="9"/>
      <c r="J43" s="9">
        <v>21309094</v>
      </c>
      <c r="K43" s="9"/>
      <c r="L43" s="9"/>
      <c r="M43" s="9"/>
      <c r="N43" s="9"/>
      <c r="O43" s="9"/>
      <c r="P43" s="9">
        <v>700000</v>
      </c>
      <c r="Q43" s="10">
        <v>79520330</v>
      </c>
    </row>
    <row r="44" spans="1:17" ht="25.5" x14ac:dyDescent="0.25">
      <c r="A44" s="15">
        <v>30078415</v>
      </c>
      <c r="B44" s="12">
        <v>31</v>
      </c>
      <c r="C44" s="13" t="s">
        <v>5</v>
      </c>
      <c r="D44" s="7" t="s">
        <v>51</v>
      </c>
      <c r="E44" s="9"/>
      <c r="F44" s="9">
        <v>2413383</v>
      </c>
      <c r="G44" s="9">
        <v>9653530</v>
      </c>
      <c r="H44" s="9"/>
      <c r="I44" s="9"/>
      <c r="J44" s="9">
        <v>2413383</v>
      </c>
      <c r="K44" s="9"/>
      <c r="L44" s="9"/>
      <c r="M44" s="9"/>
      <c r="N44" s="9"/>
      <c r="O44" s="9"/>
      <c r="P44" s="9">
        <v>744000</v>
      </c>
      <c r="Q44" s="10">
        <v>15224296</v>
      </c>
    </row>
    <row r="45" spans="1:17" ht="25.5" x14ac:dyDescent="0.25">
      <c r="A45" s="6">
        <v>30078420</v>
      </c>
      <c r="B45" s="6">
        <v>31</v>
      </c>
      <c r="C45" s="13" t="s">
        <v>5</v>
      </c>
      <c r="D45" s="7" t="s">
        <v>52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833970</v>
      </c>
      <c r="Q45" s="10">
        <v>833970</v>
      </c>
    </row>
    <row r="46" spans="1:17" ht="25.5" x14ac:dyDescent="0.25">
      <c r="A46" s="6">
        <v>30080187</v>
      </c>
      <c r="B46" s="6">
        <v>31</v>
      </c>
      <c r="C46" s="13" t="s">
        <v>5</v>
      </c>
      <c r="D46" s="7" t="s">
        <v>53</v>
      </c>
      <c r="E46" s="9"/>
      <c r="F46" s="9"/>
      <c r="G46" s="9"/>
      <c r="H46" s="9"/>
      <c r="I46" s="9"/>
      <c r="J46" s="9"/>
      <c r="K46" s="9"/>
      <c r="L46" s="9">
        <v>16814700</v>
      </c>
      <c r="M46" s="9">
        <v>35823046</v>
      </c>
      <c r="N46" s="9">
        <v>28139962</v>
      </c>
      <c r="O46" s="9">
        <v>32473613</v>
      </c>
      <c r="P46" s="9">
        <v>20916341</v>
      </c>
      <c r="Q46" s="10">
        <v>134167662</v>
      </c>
    </row>
    <row r="47" spans="1:17" x14ac:dyDescent="0.25">
      <c r="A47" s="6">
        <v>30080383</v>
      </c>
      <c r="B47" s="6">
        <v>31</v>
      </c>
      <c r="C47" s="13" t="s">
        <v>5</v>
      </c>
      <c r="D47" s="7" t="s">
        <v>54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15417000</v>
      </c>
      <c r="Q47" s="10">
        <v>15417000</v>
      </c>
    </row>
    <row r="48" spans="1:17" ht="25.5" x14ac:dyDescent="0.25">
      <c r="A48" s="6">
        <v>30081014</v>
      </c>
      <c r="B48" s="6">
        <v>31</v>
      </c>
      <c r="C48" s="13" t="s">
        <v>5</v>
      </c>
      <c r="D48" s="7" t="s">
        <v>55</v>
      </c>
      <c r="E48" s="9"/>
      <c r="F48" s="9"/>
      <c r="G48" s="9">
        <v>53000</v>
      </c>
      <c r="H48" s="9"/>
      <c r="I48" s="9"/>
      <c r="J48" s="9"/>
      <c r="K48" s="9"/>
      <c r="L48" s="9"/>
      <c r="M48" s="9"/>
      <c r="N48" s="9"/>
      <c r="O48" s="9"/>
      <c r="P48" s="9">
        <v>1070000</v>
      </c>
      <c r="Q48" s="10">
        <v>1123000</v>
      </c>
    </row>
    <row r="49" spans="1:17" x14ac:dyDescent="0.25">
      <c r="A49" s="6">
        <v>30081134</v>
      </c>
      <c r="B49" s="6">
        <v>31</v>
      </c>
      <c r="C49" s="13" t="s">
        <v>5</v>
      </c>
      <c r="D49" s="7" t="s">
        <v>56</v>
      </c>
      <c r="E49" s="9"/>
      <c r="F49" s="9"/>
      <c r="G49" s="9"/>
      <c r="H49" s="9"/>
      <c r="I49" s="9"/>
      <c r="J49" s="9"/>
      <c r="K49" s="9"/>
      <c r="L49" s="9"/>
      <c r="M49" s="9">
        <v>6247500</v>
      </c>
      <c r="N49" s="9">
        <v>8085000</v>
      </c>
      <c r="O49" s="9">
        <v>27978569</v>
      </c>
      <c r="P49" s="9">
        <v>88136123</v>
      </c>
      <c r="Q49" s="10">
        <v>130447192</v>
      </c>
    </row>
    <row r="50" spans="1:17" ht="25.5" x14ac:dyDescent="0.25">
      <c r="A50" s="15">
        <v>30081270</v>
      </c>
      <c r="B50" s="12">
        <v>31</v>
      </c>
      <c r="C50" s="13" t="s">
        <v>5</v>
      </c>
      <c r="D50" s="7" t="s">
        <v>57</v>
      </c>
      <c r="E50" s="9"/>
      <c r="F50" s="9"/>
      <c r="G50" s="9"/>
      <c r="H50" s="9"/>
      <c r="I50" s="9">
        <v>2411194</v>
      </c>
      <c r="J50" s="9">
        <v>43553572</v>
      </c>
      <c r="K50" s="9">
        <v>16670419</v>
      </c>
      <c r="L50" s="9">
        <v>47160933</v>
      </c>
      <c r="M50" s="9">
        <v>58555915</v>
      </c>
      <c r="N50" s="9">
        <v>126694126</v>
      </c>
      <c r="O50" s="9">
        <v>55891926</v>
      </c>
      <c r="P50" s="9">
        <v>51979608</v>
      </c>
      <c r="Q50" s="10">
        <v>402917693</v>
      </c>
    </row>
    <row r="51" spans="1:17" x14ac:dyDescent="0.25">
      <c r="A51" s="6">
        <v>30081297</v>
      </c>
      <c r="B51" s="6">
        <v>31</v>
      </c>
      <c r="C51" s="13" t="s">
        <v>5</v>
      </c>
      <c r="D51" s="7" t="s">
        <v>58</v>
      </c>
      <c r="E51" s="9"/>
      <c r="F51" s="9"/>
      <c r="G51" s="9"/>
      <c r="H51" s="9"/>
      <c r="I51" s="9"/>
      <c r="J51" s="9">
        <v>120097504</v>
      </c>
      <c r="K51" s="9">
        <v>62215837</v>
      </c>
      <c r="L51" s="9"/>
      <c r="M51" s="9">
        <v>181042705</v>
      </c>
      <c r="N51" s="9">
        <v>157158949</v>
      </c>
      <c r="O51" s="9">
        <v>2133330</v>
      </c>
      <c r="P51" s="9">
        <v>316400501</v>
      </c>
      <c r="Q51" s="10">
        <v>839048826</v>
      </c>
    </row>
    <row r="52" spans="1:17" ht="25.5" x14ac:dyDescent="0.25">
      <c r="A52" s="6">
        <v>30081305</v>
      </c>
      <c r="B52" s="6">
        <v>31</v>
      </c>
      <c r="C52" s="13" t="s">
        <v>5</v>
      </c>
      <c r="D52" s="7" t="s">
        <v>59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91370626</v>
      </c>
      <c r="P52" s="9">
        <v>36742374</v>
      </c>
      <c r="Q52" s="10">
        <v>128113000</v>
      </c>
    </row>
    <row r="53" spans="1:17" ht="25.5" x14ac:dyDescent="0.25">
      <c r="A53" s="15">
        <v>30081587</v>
      </c>
      <c r="B53" s="12">
        <v>31</v>
      </c>
      <c r="C53" s="13" t="s">
        <v>5</v>
      </c>
      <c r="D53" s="7" t="s">
        <v>60</v>
      </c>
      <c r="E53" s="9"/>
      <c r="F53" s="9"/>
      <c r="G53" s="9"/>
      <c r="H53" s="9"/>
      <c r="I53" s="9"/>
      <c r="J53" s="9"/>
      <c r="K53" s="9"/>
      <c r="L53" s="9"/>
      <c r="M53" s="9">
        <v>92625600</v>
      </c>
      <c r="N53" s="9"/>
      <c r="O53" s="9"/>
      <c r="P53" s="9">
        <v>49828500</v>
      </c>
      <c r="Q53" s="10">
        <v>142454100</v>
      </c>
    </row>
    <row r="54" spans="1:17" ht="25.5" x14ac:dyDescent="0.25">
      <c r="A54" s="11">
        <v>30082918</v>
      </c>
      <c r="B54" s="12">
        <v>31</v>
      </c>
      <c r="C54" s="13" t="s">
        <v>5</v>
      </c>
      <c r="D54" s="7" t="s">
        <v>61</v>
      </c>
      <c r="E54" s="9"/>
      <c r="F54" s="9"/>
      <c r="G54" s="9"/>
      <c r="H54" s="9"/>
      <c r="I54" s="9"/>
      <c r="J54" s="9"/>
      <c r="K54" s="9"/>
      <c r="L54" s="9"/>
      <c r="M54" s="9"/>
      <c r="N54" s="9">
        <v>1770000</v>
      </c>
      <c r="O54" s="9">
        <v>62439524</v>
      </c>
      <c r="P54" s="9">
        <v>128359850</v>
      </c>
      <c r="Q54" s="10">
        <v>192569374</v>
      </c>
    </row>
    <row r="55" spans="1:17" ht="25.5" x14ac:dyDescent="0.25">
      <c r="A55" s="15">
        <v>30082945</v>
      </c>
      <c r="B55" s="12">
        <v>31</v>
      </c>
      <c r="C55" s="13" t="s">
        <v>5</v>
      </c>
      <c r="D55" s="7" t="s">
        <v>62</v>
      </c>
      <c r="E55" s="9"/>
      <c r="F55" s="9">
        <v>86380034</v>
      </c>
      <c r="G55" s="9"/>
      <c r="H55" s="9">
        <v>33599626</v>
      </c>
      <c r="I55" s="9"/>
      <c r="J55" s="9">
        <v>120966264</v>
      </c>
      <c r="K55" s="9"/>
      <c r="L55" s="9"/>
      <c r="M55" s="9">
        <v>6376525</v>
      </c>
      <c r="N55" s="9"/>
      <c r="O55" s="9"/>
      <c r="P55" s="9"/>
      <c r="Q55" s="10">
        <v>247322449</v>
      </c>
    </row>
    <row r="56" spans="1:17" ht="25.5" x14ac:dyDescent="0.25">
      <c r="A56" s="15">
        <v>30083166</v>
      </c>
      <c r="B56" s="12">
        <v>31</v>
      </c>
      <c r="C56" s="13" t="s">
        <v>5</v>
      </c>
      <c r="D56" s="7" t="s">
        <v>63</v>
      </c>
      <c r="E56" s="9"/>
      <c r="F56" s="9">
        <v>33600000</v>
      </c>
      <c r="G56" s="9"/>
      <c r="H56" s="9">
        <v>33600000</v>
      </c>
      <c r="I56" s="9"/>
      <c r="J56" s="9">
        <v>22400000</v>
      </c>
      <c r="K56" s="9"/>
      <c r="L56" s="9"/>
      <c r="M56" s="9"/>
      <c r="N56" s="9"/>
      <c r="O56" s="9"/>
      <c r="P56" s="9">
        <v>400000</v>
      </c>
      <c r="Q56" s="10">
        <v>90000000</v>
      </c>
    </row>
    <row r="57" spans="1:17" ht="25.5" x14ac:dyDescent="0.25">
      <c r="A57" s="11">
        <v>30084011</v>
      </c>
      <c r="B57" s="12">
        <v>31</v>
      </c>
      <c r="C57" s="13" t="s">
        <v>5</v>
      </c>
      <c r="D57" s="7" t="s">
        <v>64</v>
      </c>
      <c r="E57" s="9"/>
      <c r="F57" s="9"/>
      <c r="G57" s="9"/>
      <c r="H57" s="9">
        <v>3921042</v>
      </c>
      <c r="I57" s="9"/>
      <c r="J57" s="9"/>
      <c r="K57" s="9"/>
      <c r="L57" s="9">
        <v>5228056</v>
      </c>
      <c r="M57" s="9"/>
      <c r="N57" s="9"/>
      <c r="O57" s="9"/>
      <c r="P57" s="9">
        <v>3396028</v>
      </c>
      <c r="Q57" s="10">
        <v>12545126</v>
      </c>
    </row>
    <row r="58" spans="1:17" ht="25.5" x14ac:dyDescent="0.25">
      <c r="A58" s="6">
        <v>30084666</v>
      </c>
      <c r="B58" s="6">
        <v>31</v>
      </c>
      <c r="C58" s="13" t="s">
        <v>5</v>
      </c>
      <c r="D58" s="7" t="s">
        <v>65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1000000</v>
      </c>
      <c r="Q58" s="10">
        <v>1000000</v>
      </c>
    </row>
    <row r="59" spans="1:17" ht="25.5" x14ac:dyDescent="0.25">
      <c r="A59" s="6">
        <v>30084667</v>
      </c>
      <c r="B59" s="6">
        <v>31</v>
      </c>
      <c r="C59" s="13" t="s">
        <v>5</v>
      </c>
      <c r="D59" s="7" t="s">
        <v>66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1500000</v>
      </c>
      <c r="Q59" s="10">
        <v>1500000</v>
      </c>
    </row>
    <row r="60" spans="1:17" ht="25.5" x14ac:dyDescent="0.25">
      <c r="A60" s="6">
        <v>30086663</v>
      </c>
      <c r="B60" s="6">
        <v>31</v>
      </c>
      <c r="C60" s="13" t="s">
        <v>5</v>
      </c>
      <c r="D60" s="7" t="s">
        <v>67</v>
      </c>
      <c r="E60" s="9"/>
      <c r="F60" s="9"/>
      <c r="G60" s="9">
        <v>9884000</v>
      </c>
      <c r="H60" s="9"/>
      <c r="I60" s="9"/>
      <c r="J60" s="9"/>
      <c r="K60" s="9"/>
      <c r="L60" s="9"/>
      <c r="M60" s="9"/>
      <c r="N60" s="9"/>
      <c r="O60" s="9"/>
      <c r="P60" s="9"/>
      <c r="Q60" s="10">
        <v>9884000</v>
      </c>
    </row>
    <row r="61" spans="1:17" ht="25.5" x14ac:dyDescent="0.25">
      <c r="A61" s="14">
        <v>30086667</v>
      </c>
      <c r="B61" s="12">
        <v>31</v>
      </c>
      <c r="C61" s="13" t="s">
        <v>5</v>
      </c>
      <c r="D61" s="7" t="s">
        <v>68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>
        <v>9675000</v>
      </c>
      <c r="P61" s="9">
        <v>1230000</v>
      </c>
      <c r="Q61" s="10">
        <v>10905000</v>
      </c>
    </row>
    <row r="62" spans="1:17" ht="25.5" x14ac:dyDescent="0.25">
      <c r="A62" s="15">
        <v>30086845</v>
      </c>
      <c r="B62" s="12">
        <v>31</v>
      </c>
      <c r="C62" s="13" t="s">
        <v>5</v>
      </c>
      <c r="D62" s="7" t="s">
        <v>69</v>
      </c>
      <c r="E62" s="9"/>
      <c r="F62" s="9">
        <v>4267590</v>
      </c>
      <c r="G62" s="9"/>
      <c r="H62" s="9"/>
      <c r="I62" s="9"/>
      <c r="J62" s="9"/>
      <c r="K62" s="9"/>
      <c r="L62" s="9"/>
      <c r="M62" s="9"/>
      <c r="N62" s="9"/>
      <c r="O62" s="9"/>
      <c r="P62" s="9">
        <v>750000</v>
      </c>
      <c r="Q62" s="10">
        <v>5017590</v>
      </c>
    </row>
    <row r="63" spans="1:17" ht="25.5" x14ac:dyDescent="0.25">
      <c r="A63" s="15">
        <v>30086855</v>
      </c>
      <c r="B63" s="12">
        <v>31</v>
      </c>
      <c r="C63" s="13" t="s">
        <v>5</v>
      </c>
      <c r="D63" s="7" t="s">
        <v>70</v>
      </c>
      <c r="E63" s="9"/>
      <c r="F63" s="9"/>
      <c r="G63" s="9">
        <v>113700260</v>
      </c>
      <c r="H63" s="9"/>
      <c r="I63" s="9">
        <v>8258903</v>
      </c>
      <c r="J63" s="9"/>
      <c r="K63" s="9"/>
      <c r="L63" s="9"/>
      <c r="M63" s="9"/>
      <c r="N63" s="9"/>
      <c r="O63" s="9"/>
      <c r="P63" s="9">
        <v>750000</v>
      </c>
      <c r="Q63" s="10">
        <v>122709163</v>
      </c>
    </row>
    <row r="64" spans="1:17" x14ac:dyDescent="0.25">
      <c r="A64" s="6">
        <v>30087004</v>
      </c>
      <c r="B64" s="6">
        <v>31</v>
      </c>
      <c r="C64" s="13" t="s">
        <v>5</v>
      </c>
      <c r="D64" s="7" t="s">
        <v>71</v>
      </c>
      <c r="E64" s="9"/>
      <c r="F64" s="9"/>
      <c r="G64" s="9">
        <v>33075000</v>
      </c>
      <c r="H64" s="9"/>
      <c r="I64" s="9"/>
      <c r="J64" s="9">
        <v>33075000</v>
      </c>
      <c r="K64" s="9"/>
      <c r="L64" s="9"/>
      <c r="M64" s="9"/>
      <c r="N64" s="9"/>
      <c r="O64" s="9"/>
      <c r="P64" s="9">
        <v>9450000</v>
      </c>
      <c r="Q64" s="10">
        <v>75600000</v>
      </c>
    </row>
    <row r="65" spans="1:17" ht="25.5" x14ac:dyDescent="0.25">
      <c r="A65" s="14">
        <v>30087006</v>
      </c>
      <c r="B65" s="12">
        <v>31</v>
      </c>
      <c r="C65" s="13" t="s">
        <v>5</v>
      </c>
      <c r="D65" s="7" t="s">
        <v>72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49479360</v>
      </c>
      <c r="Q65" s="10">
        <v>49479360</v>
      </c>
    </row>
    <row r="66" spans="1:17" ht="25.5" x14ac:dyDescent="0.25">
      <c r="A66" s="6">
        <v>30087317</v>
      </c>
      <c r="B66" s="6">
        <v>31</v>
      </c>
      <c r="C66" s="13" t="s">
        <v>5</v>
      </c>
      <c r="D66" s="7" t="s">
        <v>73</v>
      </c>
      <c r="E66" s="9"/>
      <c r="F66" s="9"/>
      <c r="G66" s="9"/>
      <c r="H66" s="9"/>
      <c r="I66" s="9"/>
      <c r="J66" s="9">
        <v>9462500</v>
      </c>
      <c r="K66" s="9"/>
      <c r="L66" s="9">
        <v>13247500</v>
      </c>
      <c r="M66" s="9"/>
      <c r="N66" s="9"/>
      <c r="O66" s="9"/>
      <c r="P66" s="9">
        <v>15928000</v>
      </c>
      <c r="Q66" s="10">
        <v>38638000</v>
      </c>
    </row>
    <row r="67" spans="1:17" ht="25.5" x14ac:dyDescent="0.25">
      <c r="A67" s="14">
        <v>30087487</v>
      </c>
      <c r="B67" s="12">
        <v>31</v>
      </c>
      <c r="C67" s="13" t="s">
        <v>5</v>
      </c>
      <c r="D67" s="7" t="s">
        <v>74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600000</v>
      </c>
      <c r="Q67" s="10">
        <v>600000</v>
      </c>
    </row>
    <row r="68" spans="1:17" ht="25.5" x14ac:dyDescent="0.25">
      <c r="A68" s="6">
        <v>30089614</v>
      </c>
      <c r="B68" s="6">
        <v>31</v>
      </c>
      <c r="C68" s="13" t="s">
        <v>5</v>
      </c>
      <c r="D68" s="7" t="s">
        <v>75</v>
      </c>
      <c r="E68" s="9"/>
      <c r="F68" s="9"/>
      <c r="G68" s="9"/>
      <c r="H68" s="9">
        <v>28102260</v>
      </c>
      <c r="I68" s="9"/>
      <c r="J68" s="9">
        <v>186190</v>
      </c>
      <c r="K68" s="9"/>
      <c r="L68" s="9"/>
      <c r="M68" s="9"/>
      <c r="N68" s="9"/>
      <c r="O68" s="9"/>
      <c r="P68" s="9">
        <v>1925954</v>
      </c>
      <c r="Q68" s="10">
        <v>30214404</v>
      </c>
    </row>
    <row r="69" spans="1:17" x14ac:dyDescent="0.25">
      <c r="A69" s="11">
        <v>30093781</v>
      </c>
      <c r="B69" s="19">
        <v>31</v>
      </c>
      <c r="C69" s="13" t="s">
        <v>5</v>
      </c>
      <c r="D69" s="7" t="s">
        <v>76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>
        <v>11500000</v>
      </c>
      <c r="Q69" s="10">
        <v>11500000</v>
      </c>
    </row>
    <row r="70" spans="1:17" ht="25.5" x14ac:dyDescent="0.25">
      <c r="A70" s="6">
        <v>30094191</v>
      </c>
      <c r="B70" s="6">
        <v>31</v>
      </c>
      <c r="C70" s="13" t="s">
        <v>5</v>
      </c>
      <c r="D70" s="7" t="s">
        <v>77</v>
      </c>
      <c r="E70" s="9"/>
      <c r="F70" s="9"/>
      <c r="G70" s="9"/>
      <c r="H70" s="9"/>
      <c r="I70" s="9"/>
      <c r="J70" s="9"/>
      <c r="K70" s="9"/>
      <c r="L70" s="9"/>
      <c r="M70" s="9">
        <v>2670000</v>
      </c>
      <c r="N70" s="9"/>
      <c r="O70" s="9"/>
      <c r="P70" s="9">
        <v>15130000</v>
      </c>
      <c r="Q70" s="10">
        <v>17800000</v>
      </c>
    </row>
    <row r="71" spans="1:17" ht="25.5" x14ac:dyDescent="0.25">
      <c r="A71" s="6">
        <v>30094302</v>
      </c>
      <c r="B71" s="6">
        <v>31</v>
      </c>
      <c r="C71" s="13" t="s">
        <v>5</v>
      </c>
      <c r="D71" s="7" t="s">
        <v>34</v>
      </c>
      <c r="E71" s="9"/>
      <c r="F71" s="9"/>
      <c r="G71" s="9"/>
      <c r="H71" s="9"/>
      <c r="I71" s="9"/>
      <c r="J71" s="9">
        <v>5450000</v>
      </c>
      <c r="K71" s="9"/>
      <c r="L71" s="9">
        <v>5450000</v>
      </c>
      <c r="M71" s="9"/>
      <c r="N71" s="9"/>
      <c r="O71" s="9"/>
      <c r="P71" s="9"/>
      <c r="Q71" s="10">
        <v>10900000</v>
      </c>
    </row>
    <row r="72" spans="1:17" x14ac:dyDescent="0.25">
      <c r="A72" s="14">
        <v>30095313</v>
      </c>
      <c r="B72" s="12">
        <v>31</v>
      </c>
      <c r="C72" s="13" t="s">
        <v>5</v>
      </c>
      <c r="D72" s="7" t="s">
        <v>78</v>
      </c>
      <c r="E72" s="9"/>
      <c r="F72" s="9"/>
      <c r="G72" s="9"/>
      <c r="H72" s="9"/>
      <c r="I72" s="9"/>
      <c r="J72" s="9"/>
      <c r="K72" s="9"/>
      <c r="L72" s="9"/>
      <c r="M72" s="9">
        <v>7349737</v>
      </c>
      <c r="N72" s="9">
        <v>29267520</v>
      </c>
      <c r="O72" s="9"/>
      <c r="P72" s="9">
        <v>68584038</v>
      </c>
      <c r="Q72" s="10">
        <v>105201295</v>
      </c>
    </row>
    <row r="73" spans="1:17" ht="25.5" x14ac:dyDescent="0.25">
      <c r="A73" s="14">
        <v>30095334</v>
      </c>
      <c r="B73" s="12">
        <v>31</v>
      </c>
      <c r="C73" s="13" t="s">
        <v>5</v>
      </c>
      <c r="D73" s="7" t="s">
        <v>79</v>
      </c>
      <c r="E73" s="9"/>
      <c r="F73" s="9">
        <v>12441539</v>
      </c>
      <c r="G73" s="9">
        <v>74049771</v>
      </c>
      <c r="H73" s="9"/>
      <c r="I73" s="9">
        <v>16233601</v>
      </c>
      <c r="J73" s="9"/>
      <c r="K73" s="9"/>
      <c r="L73" s="9"/>
      <c r="M73" s="9"/>
      <c r="N73" s="9"/>
      <c r="O73" s="9"/>
      <c r="P73" s="9"/>
      <c r="Q73" s="10">
        <v>102724911</v>
      </c>
    </row>
    <row r="74" spans="1:17" ht="25.5" x14ac:dyDescent="0.25">
      <c r="A74" s="11">
        <v>30095448</v>
      </c>
      <c r="B74" s="12">
        <v>31</v>
      </c>
      <c r="C74" s="13" t="s">
        <v>5</v>
      </c>
      <c r="D74" s="20" t="s">
        <v>80</v>
      </c>
      <c r="E74" s="9"/>
      <c r="F74" s="9"/>
      <c r="G74" s="9"/>
      <c r="H74" s="9"/>
      <c r="I74" s="9"/>
      <c r="J74" s="9"/>
      <c r="K74" s="9"/>
      <c r="L74" s="9">
        <v>68892158</v>
      </c>
      <c r="M74" s="9">
        <v>71565014</v>
      </c>
      <c r="N74" s="9"/>
      <c r="O74" s="9">
        <v>56532842</v>
      </c>
      <c r="P74" s="9">
        <v>84921471</v>
      </c>
      <c r="Q74" s="10">
        <v>281911485</v>
      </c>
    </row>
    <row r="75" spans="1:17" ht="25.5" x14ac:dyDescent="0.25">
      <c r="A75" s="6">
        <v>30095484</v>
      </c>
      <c r="B75" s="6">
        <v>31</v>
      </c>
      <c r="C75" s="13" t="s">
        <v>5</v>
      </c>
      <c r="D75" s="20" t="s">
        <v>81</v>
      </c>
      <c r="E75" s="9"/>
      <c r="F75" s="9"/>
      <c r="G75" s="9"/>
      <c r="H75" s="9">
        <v>274668003</v>
      </c>
      <c r="I75" s="9"/>
      <c r="J75" s="9"/>
      <c r="K75" s="9"/>
      <c r="L75" s="9"/>
      <c r="M75" s="9"/>
      <c r="N75" s="9"/>
      <c r="O75" s="9"/>
      <c r="P75" s="9"/>
      <c r="Q75" s="10">
        <v>274668003</v>
      </c>
    </row>
    <row r="76" spans="1:17" ht="25.5" x14ac:dyDescent="0.25">
      <c r="A76" s="15">
        <v>30095774</v>
      </c>
      <c r="B76" s="12">
        <v>31</v>
      </c>
      <c r="C76" s="13" t="s">
        <v>5</v>
      </c>
      <c r="D76" s="18" t="s">
        <v>82</v>
      </c>
      <c r="E76" s="9"/>
      <c r="F76" s="9"/>
      <c r="G76" s="9">
        <v>211516315</v>
      </c>
      <c r="H76" s="9">
        <v>133121190</v>
      </c>
      <c r="I76" s="9">
        <v>49208065</v>
      </c>
      <c r="J76" s="9">
        <v>22142615</v>
      </c>
      <c r="K76" s="9"/>
      <c r="L76" s="9"/>
      <c r="M76" s="9"/>
      <c r="N76" s="9"/>
      <c r="O76" s="9"/>
      <c r="P76" s="9">
        <v>300000</v>
      </c>
      <c r="Q76" s="10">
        <v>416288185</v>
      </c>
    </row>
    <row r="77" spans="1:17" ht="25.5" x14ac:dyDescent="0.25">
      <c r="A77" s="15">
        <v>30096134</v>
      </c>
      <c r="B77" s="12">
        <v>31</v>
      </c>
      <c r="C77" s="13" t="s">
        <v>5</v>
      </c>
      <c r="D77" s="7" t="s">
        <v>83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4141000</v>
      </c>
      <c r="Q77" s="10">
        <v>4141000</v>
      </c>
    </row>
    <row r="78" spans="1:17" ht="25.5" x14ac:dyDescent="0.25">
      <c r="A78" s="11">
        <v>30096417</v>
      </c>
      <c r="B78" s="12">
        <v>31</v>
      </c>
      <c r="C78" s="13" t="s">
        <v>5</v>
      </c>
      <c r="D78" s="7" t="s">
        <v>84</v>
      </c>
      <c r="E78" s="9"/>
      <c r="F78" s="9">
        <v>161631247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10">
        <v>161631247</v>
      </c>
    </row>
    <row r="79" spans="1:17" x14ac:dyDescent="0.25">
      <c r="A79" s="15">
        <v>30097193</v>
      </c>
      <c r="B79" s="12">
        <v>31</v>
      </c>
      <c r="C79" s="13" t="s">
        <v>5</v>
      </c>
      <c r="D79" s="7" t="s">
        <v>85</v>
      </c>
      <c r="E79" s="9"/>
      <c r="F79" s="9">
        <v>28720072</v>
      </c>
      <c r="G79" s="9"/>
      <c r="H79" s="9">
        <v>2837396</v>
      </c>
      <c r="I79" s="9"/>
      <c r="J79" s="9"/>
      <c r="K79" s="9"/>
      <c r="L79" s="9"/>
      <c r="M79" s="9"/>
      <c r="N79" s="9"/>
      <c r="O79" s="9"/>
      <c r="P79" s="9"/>
      <c r="Q79" s="10">
        <v>31557468</v>
      </c>
    </row>
    <row r="80" spans="1:17" ht="25.5" x14ac:dyDescent="0.25">
      <c r="A80" s="11">
        <v>30098256</v>
      </c>
      <c r="B80" s="12">
        <v>31</v>
      </c>
      <c r="C80" s="13" t="s">
        <v>5</v>
      </c>
      <c r="D80" s="7" t="s">
        <v>86</v>
      </c>
      <c r="E80" s="9"/>
      <c r="F80" s="9"/>
      <c r="G80" s="9"/>
      <c r="H80" s="9"/>
      <c r="I80" s="9"/>
      <c r="J80" s="9"/>
      <c r="K80" s="9"/>
      <c r="L80" s="9"/>
      <c r="M80" s="9"/>
      <c r="N80" s="9">
        <v>14000000</v>
      </c>
      <c r="O80" s="9">
        <v>30111398</v>
      </c>
      <c r="P80" s="9">
        <v>29106764</v>
      </c>
      <c r="Q80" s="10">
        <v>73218162</v>
      </c>
    </row>
    <row r="81" spans="1:17" ht="25.5" x14ac:dyDescent="0.25">
      <c r="A81" s="11">
        <v>30098850</v>
      </c>
      <c r="B81" s="12">
        <v>31</v>
      </c>
      <c r="C81" s="13" t="s">
        <v>5</v>
      </c>
      <c r="D81" s="7" t="s">
        <v>87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v>61105835</v>
      </c>
      <c r="Q81" s="10">
        <v>61105835</v>
      </c>
    </row>
    <row r="82" spans="1:17" ht="25.5" x14ac:dyDescent="0.25">
      <c r="A82" s="11">
        <v>30099116</v>
      </c>
      <c r="B82" s="12">
        <v>31</v>
      </c>
      <c r="C82" s="13" t="s">
        <v>5</v>
      </c>
      <c r="D82" s="7" t="s">
        <v>88</v>
      </c>
      <c r="E82" s="9"/>
      <c r="F82" s="9"/>
      <c r="G82" s="9"/>
      <c r="H82" s="9"/>
      <c r="I82" s="9"/>
      <c r="J82" s="9"/>
      <c r="K82" s="9"/>
      <c r="L82" s="9">
        <v>19485525</v>
      </c>
      <c r="M82" s="9"/>
      <c r="N82" s="9">
        <v>429525727</v>
      </c>
      <c r="O82" s="9">
        <v>89117127</v>
      </c>
      <c r="P82" s="9">
        <v>191107801</v>
      </c>
      <c r="Q82" s="10">
        <v>729236180</v>
      </c>
    </row>
    <row r="83" spans="1:17" ht="25.5" x14ac:dyDescent="0.25">
      <c r="A83" s="6">
        <v>30099685</v>
      </c>
      <c r="B83" s="6">
        <v>31</v>
      </c>
      <c r="C83" s="13" t="s">
        <v>5</v>
      </c>
      <c r="D83" s="7" t="s">
        <v>89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7083475</v>
      </c>
      <c r="P83" s="9">
        <v>44446738</v>
      </c>
      <c r="Q83" s="10">
        <v>51530213</v>
      </c>
    </row>
    <row r="84" spans="1:17" ht="25.5" x14ac:dyDescent="0.25">
      <c r="A84" s="11">
        <v>30099820</v>
      </c>
      <c r="B84" s="12">
        <v>31</v>
      </c>
      <c r="C84" s="13" t="s">
        <v>5</v>
      </c>
      <c r="D84" s="7" t="s">
        <v>90</v>
      </c>
      <c r="E84" s="9"/>
      <c r="F84" s="9"/>
      <c r="G84" s="9"/>
      <c r="H84" s="9"/>
      <c r="I84" s="9"/>
      <c r="J84" s="9"/>
      <c r="K84" s="9"/>
      <c r="L84" s="9"/>
      <c r="M84" s="9">
        <v>952500</v>
      </c>
      <c r="N84" s="9"/>
      <c r="O84" s="9"/>
      <c r="P84" s="9">
        <v>5397500</v>
      </c>
      <c r="Q84" s="10">
        <v>6350000</v>
      </c>
    </row>
    <row r="85" spans="1:17" ht="25.5" x14ac:dyDescent="0.25">
      <c r="A85" s="11">
        <v>30100627</v>
      </c>
      <c r="B85" s="12">
        <v>31</v>
      </c>
      <c r="C85" s="13" t="s">
        <v>5</v>
      </c>
      <c r="D85" s="7" t="s">
        <v>91</v>
      </c>
      <c r="E85" s="9"/>
      <c r="F85" s="9"/>
      <c r="G85" s="9"/>
      <c r="H85" s="9"/>
      <c r="I85" s="9"/>
      <c r="J85" s="9"/>
      <c r="K85" s="9"/>
      <c r="L85" s="9">
        <v>52105396</v>
      </c>
      <c r="M85" s="9">
        <v>51324590</v>
      </c>
      <c r="N85" s="9">
        <v>86050039</v>
      </c>
      <c r="O85" s="9">
        <v>3262683</v>
      </c>
      <c r="P85" s="9">
        <v>42943837</v>
      </c>
      <c r="Q85" s="10">
        <v>235686545</v>
      </c>
    </row>
    <row r="86" spans="1:17" ht="25.5" x14ac:dyDescent="0.25">
      <c r="A86" s="14">
        <v>30101032</v>
      </c>
      <c r="B86" s="21">
        <v>31</v>
      </c>
      <c r="C86" s="13" t="s">
        <v>5</v>
      </c>
      <c r="D86" s="7" t="s">
        <v>92</v>
      </c>
      <c r="E86" s="9"/>
      <c r="F86" s="9"/>
      <c r="G86" s="9"/>
      <c r="H86" s="9">
        <v>13500000</v>
      </c>
      <c r="I86" s="9"/>
      <c r="J86" s="9"/>
      <c r="K86" s="9"/>
      <c r="L86" s="9">
        <v>18000000</v>
      </c>
      <c r="M86" s="9"/>
      <c r="N86" s="9"/>
      <c r="O86" s="9"/>
      <c r="P86" s="9">
        <v>9000000</v>
      </c>
      <c r="Q86" s="10">
        <v>40500000</v>
      </c>
    </row>
    <row r="87" spans="1:17" x14ac:dyDescent="0.25">
      <c r="A87" s="14">
        <v>30101062</v>
      </c>
      <c r="B87" s="12">
        <v>31</v>
      </c>
      <c r="C87" s="13" t="s">
        <v>5</v>
      </c>
      <c r="D87" s="7" t="s">
        <v>93</v>
      </c>
      <c r="E87" s="9"/>
      <c r="F87" s="9"/>
      <c r="G87" s="9"/>
      <c r="H87" s="9"/>
      <c r="I87" s="9">
        <v>1499378</v>
      </c>
      <c r="J87" s="9">
        <v>11393949</v>
      </c>
      <c r="K87" s="9">
        <v>14731796</v>
      </c>
      <c r="L87" s="9">
        <v>46339091</v>
      </c>
      <c r="M87" s="9">
        <v>28095789</v>
      </c>
      <c r="N87" s="9">
        <v>40398914</v>
      </c>
      <c r="O87" s="9">
        <v>77984415</v>
      </c>
      <c r="P87" s="9">
        <v>169189674</v>
      </c>
      <c r="Q87" s="10">
        <v>389633006</v>
      </c>
    </row>
    <row r="88" spans="1:17" ht="25.5" x14ac:dyDescent="0.25">
      <c r="A88" s="15">
        <v>30101842</v>
      </c>
      <c r="B88" s="12">
        <v>31</v>
      </c>
      <c r="C88" s="13" t="s">
        <v>5</v>
      </c>
      <c r="D88" s="7" t="s">
        <v>94</v>
      </c>
      <c r="E88" s="9"/>
      <c r="F88" s="9">
        <v>125865498</v>
      </c>
      <c r="G88" s="9">
        <v>875000</v>
      </c>
      <c r="H88" s="9"/>
      <c r="I88" s="9">
        <v>1750000</v>
      </c>
      <c r="J88" s="9">
        <v>60252709</v>
      </c>
      <c r="K88" s="9">
        <v>875000</v>
      </c>
      <c r="L88" s="9"/>
      <c r="M88" s="9"/>
      <c r="N88" s="9"/>
      <c r="O88" s="9"/>
      <c r="P88" s="9">
        <v>700000</v>
      </c>
      <c r="Q88" s="10">
        <v>190318207</v>
      </c>
    </row>
    <row r="89" spans="1:17" x14ac:dyDescent="0.25">
      <c r="A89" s="14">
        <v>30101999</v>
      </c>
      <c r="B89" s="21">
        <v>31</v>
      </c>
      <c r="C89" s="13" t="s">
        <v>5</v>
      </c>
      <c r="D89" s="7" t="s">
        <v>95</v>
      </c>
      <c r="E89" s="9"/>
      <c r="F89" s="9"/>
      <c r="G89" s="9"/>
      <c r="H89" s="9"/>
      <c r="I89" s="9"/>
      <c r="J89" s="9"/>
      <c r="K89" s="9">
        <v>36591325</v>
      </c>
      <c r="L89" s="9"/>
      <c r="M89" s="9">
        <v>19023022</v>
      </c>
      <c r="N89" s="9">
        <v>14349999</v>
      </c>
      <c r="O89" s="9">
        <v>10250001</v>
      </c>
      <c r="P89" s="9"/>
      <c r="Q89" s="10">
        <v>80214347</v>
      </c>
    </row>
    <row r="90" spans="1:17" ht="25.5" x14ac:dyDescent="0.25">
      <c r="A90" s="15">
        <v>30102002</v>
      </c>
      <c r="B90" s="12">
        <v>31</v>
      </c>
      <c r="C90" s="13" t="s">
        <v>5</v>
      </c>
      <c r="D90" s="7" t="s">
        <v>96</v>
      </c>
      <c r="E90" s="9"/>
      <c r="F90" s="9">
        <v>1427053</v>
      </c>
      <c r="G90" s="9">
        <v>5708210</v>
      </c>
      <c r="H90" s="9"/>
      <c r="I90" s="9"/>
      <c r="J90" s="9">
        <v>1427053</v>
      </c>
      <c r="K90" s="9"/>
      <c r="L90" s="9"/>
      <c r="M90" s="9"/>
      <c r="N90" s="9"/>
      <c r="O90" s="9"/>
      <c r="P90" s="9"/>
      <c r="Q90" s="10">
        <v>8562316</v>
      </c>
    </row>
    <row r="91" spans="1:17" ht="25.5" x14ac:dyDescent="0.25">
      <c r="A91" s="11">
        <v>30102222</v>
      </c>
      <c r="B91" s="12">
        <v>31</v>
      </c>
      <c r="C91" s="13" t="s">
        <v>5</v>
      </c>
      <c r="D91" s="7" t="s">
        <v>97</v>
      </c>
      <c r="E91" s="9"/>
      <c r="F91" s="9"/>
      <c r="G91" s="9"/>
      <c r="H91" s="9"/>
      <c r="I91" s="9"/>
      <c r="J91" s="9"/>
      <c r="K91" s="9"/>
      <c r="L91" s="9"/>
      <c r="M91" s="9">
        <v>13083693</v>
      </c>
      <c r="N91" s="9"/>
      <c r="O91" s="9">
        <v>10425352</v>
      </c>
      <c r="P91" s="9">
        <v>46284253</v>
      </c>
      <c r="Q91" s="10">
        <v>69793298</v>
      </c>
    </row>
    <row r="92" spans="1:17" x14ac:dyDescent="0.25">
      <c r="A92" s="11">
        <v>30102485</v>
      </c>
      <c r="B92" s="12">
        <v>31</v>
      </c>
      <c r="C92" s="13" t="s">
        <v>5</v>
      </c>
      <c r="D92" s="7" t="s">
        <v>98</v>
      </c>
      <c r="E92" s="9"/>
      <c r="F92" s="9"/>
      <c r="G92" s="9"/>
      <c r="H92" s="9"/>
      <c r="I92" s="9"/>
      <c r="J92" s="9"/>
      <c r="K92" s="9"/>
      <c r="L92" s="9"/>
      <c r="M92" s="9"/>
      <c r="N92" s="9">
        <v>1902753</v>
      </c>
      <c r="O92" s="9">
        <v>100179330</v>
      </c>
      <c r="P92" s="9">
        <v>157667745</v>
      </c>
      <c r="Q92" s="10">
        <v>259749828</v>
      </c>
    </row>
    <row r="93" spans="1:17" ht="25.5" x14ac:dyDescent="0.25">
      <c r="A93" s="15">
        <v>30102903</v>
      </c>
      <c r="B93" s="12">
        <v>31</v>
      </c>
      <c r="C93" s="13" t="s">
        <v>5</v>
      </c>
      <c r="D93" s="7" t="s">
        <v>99</v>
      </c>
      <c r="E93" s="9"/>
      <c r="F93" s="9">
        <v>1935248</v>
      </c>
      <c r="G93" s="9">
        <v>7740992</v>
      </c>
      <c r="H93" s="9"/>
      <c r="I93" s="9"/>
      <c r="J93" s="9">
        <v>1935248</v>
      </c>
      <c r="K93" s="9"/>
      <c r="L93" s="9"/>
      <c r="M93" s="9"/>
      <c r="N93" s="9"/>
      <c r="O93" s="9"/>
      <c r="P93" s="9">
        <v>517000</v>
      </c>
      <c r="Q93" s="10">
        <v>12128488</v>
      </c>
    </row>
    <row r="94" spans="1:17" ht="25.5" x14ac:dyDescent="0.25">
      <c r="A94" s="15">
        <v>30103824</v>
      </c>
      <c r="B94" s="12">
        <v>31</v>
      </c>
      <c r="C94" s="13" t="s">
        <v>5</v>
      </c>
      <c r="D94" s="7" t="s">
        <v>100</v>
      </c>
      <c r="E94" s="9"/>
      <c r="F94" s="9">
        <v>160223888</v>
      </c>
      <c r="G94" s="9">
        <v>1450000</v>
      </c>
      <c r="H94" s="9">
        <v>128682223</v>
      </c>
      <c r="I94" s="9">
        <v>235943408</v>
      </c>
      <c r="J94" s="9">
        <v>144075105</v>
      </c>
      <c r="K94" s="9">
        <v>1450000</v>
      </c>
      <c r="L94" s="9">
        <v>20307511</v>
      </c>
      <c r="M94" s="9">
        <v>1450000</v>
      </c>
      <c r="N94" s="9">
        <v>1450000</v>
      </c>
      <c r="O94" s="9">
        <v>1450000</v>
      </c>
      <c r="P94" s="9">
        <v>60644806</v>
      </c>
      <c r="Q94" s="10">
        <v>757126941</v>
      </c>
    </row>
    <row r="95" spans="1:17" ht="25.5" x14ac:dyDescent="0.25">
      <c r="A95" s="11">
        <v>30104110</v>
      </c>
      <c r="B95" s="12">
        <v>31</v>
      </c>
      <c r="C95" s="13" t="s">
        <v>5</v>
      </c>
      <c r="D95" s="7" t="s">
        <v>101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5742000</v>
      </c>
      <c r="Q95" s="10">
        <v>5742000</v>
      </c>
    </row>
    <row r="96" spans="1:17" x14ac:dyDescent="0.25">
      <c r="A96" s="15">
        <v>30104187</v>
      </c>
      <c r="B96" s="12">
        <v>31</v>
      </c>
      <c r="C96" s="13" t="s">
        <v>5</v>
      </c>
      <c r="D96" s="7" t="s">
        <v>102</v>
      </c>
      <c r="E96" s="9"/>
      <c r="F96" s="9">
        <v>166016724</v>
      </c>
      <c r="G96" s="9">
        <v>31602772</v>
      </c>
      <c r="H96" s="9"/>
      <c r="I96" s="9"/>
      <c r="J96" s="9"/>
      <c r="K96" s="9"/>
      <c r="L96" s="9">
        <v>37877958</v>
      </c>
      <c r="M96" s="9"/>
      <c r="N96" s="9"/>
      <c r="O96" s="9"/>
      <c r="P96" s="9"/>
      <c r="Q96" s="10">
        <v>235497454</v>
      </c>
    </row>
    <row r="97" spans="1:17" ht="25.5" x14ac:dyDescent="0.25">
      <c r="A97" s="6">
        <v>30104522</v>
      </c>
      <c r="B97" s="6">
        <v>31</v>
      </c>
      <c r="C97" s="13" t="s">
        <v>5</v>
      </c>
      <c r="D97" s="7" t="s">
        <v>103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115759570</v>
      </c>
      <c r="Q97" s="10">
        <v>115759570</v>
      </c>
    </row>
    <row r="98" spans="1:17" ht="25.5" x14ac:dyDescent="0.25">
      <c r="A98" s="15">
        <v>30104559</v>
      </c>
      <c r="B98" s="12">
        <v>31</v>
      </c>
      <c r="C98" s="13" t="s">
        <v>5</v>
      </c>
      <c r="D98" s="7" t="s">
        <v>104</v>
      </c>
      <c r="E98" s="9"/>
      <c r="F98" s="9"/>
      <c r="G98" s="9">
        <v>27644625</v>
      </c>
      <c r="H98" s="9"/>
      <c r="I98" s="9">
        <v>28668500</v>
      </c>
      <c r="J98" s="9"/>
      <c r="K98" s="9"/>
      <c r="L98" s="9"/>
      <c r="M98" s="9">
        <v>35835625</v>
      </c>
      <c r="N98" s="9"/>
      <c r="O98" s="9"/>
      <c r="P98" s="9">
        <v>10238750</v>
      </c>
      <c r="Q98" s="10">
        <v>102387500</v>
      </c>
    </row>
    <row r="99" spans="1:17" x14ac:dyDescent="0.25">
      <c r="A99" s="11">
        <v>30104639</v>
      </c>
      <c r="B99" s="22">
        <v>31</v>
      </c>
      <c r="C99" s="13" t="s">
        <v>5</v>
      </c>
      <c r="D99" s="7" t="s">
        <v>105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32718006</v>
      </c>
      <c r="Q99" s="10">
        <v>32718006</v>
      </c>
    </row>
    <row r="100" spans="1:17" ht="25.5" x14ac:dyDescent="0.25">
      <c r="A100" s="11">
        <v>30104656</v>
      </c>
      <c r="B100" s="22">
        <v>31</v>
      </c>
      <c r="C100" s="13" t="s">
        <v>5</v>
      </c>
      <c r="D100" s="7" t="s">
        <v>106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>
        <v>24015090</v>
      </c>
      <c r="Q100" s="10">
        <v>24015090</v>
      </c>
    </row>
    <row r="101" spans="1:17" ht="25.5" x14ac:dyDescent="0.25">
      <c r="A101" s="15">
        <v>30104781</v>
      </c>
      <c r="B101" s="12">
        <v>31</v>
      </c>
      <c r="C101" s="13" t="s">
        <v>45</v>
      </c>
      <c r="D101" s="7" t="s">
        <v>107</v>
      </c>
      <c r="E101" s="9"/>
      <c r="F101" s="9"/>
      <c r="G101" s="9"/>
      <c r="H101" s="9"/>
      <c r="I101" s="9"/>
      <c r="J101" s="9">
        <v>27431600</v>
      </c>
      <c r="K101" s="9"/>
      <c r="L101" s="9"/>
      <c r="M101" s="9"/>
      <c r="N101" s="9"/>
      <c r="O101" s="9"/>
      <c r="P101" s="9"/>
      <c r="Q101" s="10">
        <v>27431600</v>
      </c>
    </row>
    <row r="102" spans="1:17" ht="25.5" x14ac:dyDescent="0.25">
      <c r="A102" s="11">
        <v>30104783</v>
      </c>
      <c r="B102" s="12">
        <v>31</v>
      </c>
      <c r="C102" s="13" t="s">
        <v>5</v>
      </c>
      <c r="D102" s="7" t="s">
        <v>108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>
        <v>1544000</v>
      </c>
      <c r="Q102" s="10">
        <v>1544000</v>
      </c>
    </row>
    <row r="103" spans="1:17" ht="25.5" x14ac:dyDescent="0.25">
      <c r="A103" s="11">
        <v>30105215</v>
      </c>
      <c r="B103" s="12">
        <v>31</v>
      </c>
      <c r="C103" s="13" t="s">
        <v>5</v>
      </c>
      <c r="D103" s="7" t="s">
        <v>109</v>
      </c>
      <c r="E103" s="9"/>
      <c r="F103" s="9"/>
      <c r="G103" s="9"/>
      <c r="H103" s="9"/>
      <c r="I103" s="9"/>
      <c r="J103" s="9"/>
      <c r="K103" s="9">
        <v>1000000</v>
      </c>
      <c r="L103" s="9">
        <v>2900000</v>
      </c>
      <c r="M103" s="9">
        <v>202288990</v>
      </c>
      <c r="N103" s="9">
        <v>388462703</v>
      </c>
      <c r="O103" s="9">
        <v>62011745</v>
      </c>
      <c r="P103" s="9">
        <v>201716544</v>
      </c>
      <c r="Q103" s="10">
        <v>858379982</v>
      </c>
    </row>
    <row r="104" spans="1:17" ht="25.5" x14ac:dyDescent="0.25">
      <c r="A104" s="11">
        <v>30106450</v>
      </c>
      <c r="B104" s="12">
        <v>31</v>
      </c>
      <c r="C104" s="13" t="s">
        <v>5</v>
      </c>
      <c r="D104" s="7" t="s">
        <v>110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v>25272626</v>
      </c>
      <c r="P104" s="9">
        <v>24986668</v>
      </c>
      <c r="Q104" s="10">
        <v>50259294</v>
      </c>
    </row>
    <row r="105" spans="1:17" ht="25.5" x14ac:dyDescent="0.25">
      <c r="A105" s="15">
        <v>30106677</v>
      </c>
      <c r="B105" s="12">
        <v>31</v>
      </c>
      <c r="C105" s="13" t="s">
        <v>5</v>
      </c>
      <c r="D105" s="7" t="s">
        <v>111</v>
      </c>
      <c r="E105" s="9"/>
      <c r="F105" s="9"/>
      <c r="G105" s="9"/>
      <c r="H105" s="9">
        <v>3853438</v>
      </c>
      <c r="I105" s="9"/>
      <c r="J105" s="9"/>
      <c r="K105" s="9"/>
      <c r="L105" s="9">
        <v>5137917</v>
      </c>
      <c r="M105" s="9"/>
      <c r="N105" s="9"/>
      <c r="O105" s="9"/>
      <c r="P105" s="9">
        <v>3148958</v>
      </c>
      <c r="Q105" s="10">
        <v>12140313</v>
      </c>
    </row>
    <row r="106" spans="1:17" ht="25.5" x14ac:dyDescent="0.25">
      <c r="A106" s="15">
        <v>30106779</v>
      </c>
      <c r="B106" s="12">
        <v>31</v>
      </c>
      <c r="C106" s="13" t="s">
        <v>5</v>
      </c>
      <c r="D106" s="7" t="s">
        <v>112</v>
      </c>
      <c r="E106" s="9"/>
      <c r="F106" s="9"/>
      <c r="G106" s="9"/>
      <c r="H106" s="9">
        <v>507031</v>
      </c>
      <c r="I106" s="9"/>
      <c r="J106" s="9"/>
      <c r="K106" s="9"/>
      <c r="L106" s="9">
        <v>676042</v>
      </c>
      <c r="M106" s="9"/>
      <c r="N106" s="9"/>
      <c r="O106" s="9"/>
      <c r="P106" s="9">
        <v>938021</v>
      </c>
      <c r="Q106" s="10">
        <v>2121094</v>
      </c>
    </row>
    <row r="107" spans="1:17" ht="25.5" x14ac:dyDescent="0.25">
      <c r="A107" s="15">
        <v>30106828</v>
      </c>
      <c r="B107" s="12">
        <v>31</v>
      </c>
      <c r="C107" s="13" t="s">
        <v>5</v>
      </c>
      <c r="D107" s="7" t="s">
        <v>113</v>
      </c>
      <c r="E107" s="9"/>
      <c r="F107" s="9"/>
      <c r="G107" s="9"/>
      <c r="H107" s="9">
        <v>878854</v>
      </c>
      <c r="I107" s="9"/>
      <c r="J107" s="9"/>
      <c r="K107" s="9"/>
      <c r="L107" s="9">
        <v>1171806</v>
      </c>
      <c r="M107" s="9"/>
      <c r="N107" s="9"/>
      <c r="O107" s="9"/>
      <c r="P107" s="9">
        <v>1165903</v>
      </c>
      <c r="Q107" s="10">
        <v>3216563</v>
      </c>
    </row>
    <row r="108" spans="1:17" x14ac:dyDescent="0.25">
      <c r="A108" s="15">
        <v>30106829</v>
      </c>
      <c r="B108" s="12">
        <v>31</v>
      </c>
      <c r="C108" s="13" t="s">
        <v>5</v>
      </c>
      <c r="D108" s="7" t="s">
        <v>114</v>
      </c>
      <c r="E108" s="9"/>
      <c r="F108" s="9"/>
      <c r="G108" s="9"/>
      <c r="H108" s="9">
        <v>1385885</v>
      </c>
      <c r="I108" s="9"/>
      <c r="J108" s="9"/>
      <c r="K108" s="9"/>
      <c r="L108" s="9">
        <v>1847847</v>
      </c>
      <c r="M108" s="9"/>
      <c r="N108" s="9"/>
      <c r="O108" s="9"/>
      <c r="P108" s="9">
        <v>1503924</v>
      </c>
      <c r="Q108" s="10">
        <v>4737656</v>
      </c>
    </row>
    <row r="109" spans="1:17" ht="25.5" x14ac:dyDescent="0.25">
      <c r="A109" s="15">
        <v>30106841</v>
      </c>
      <c r="B109" s="12">
        <v>31</v>
      </c>
      <c r="C109" s="13" t="s">
        <v>5</v>
      </c>
      <c r="D109" s="7" t="s">
        <v>115</v>
      </c>
      <c r="E109" s="9"/>
      <c r="F109" s="9"/>
      <c r="G109" s="9"/>
      <c r="H109" s="9">
        <v>4525208</v>
      </c>
      <c r="I109" s="9"/>
      <c r="J109" s="9"/>
      <c r="K109" s="9"/>
      <c r="L109" s="9"/>
      <c r="M109" s="9">
        <v>6033611</v>
      </c>
      <c r="N109" s="9"/>
      <c r="O109" s="9"/>
      <c r="P109" s="9">
        <v>5325208</v>
      </c>
      <c r="Q109" s="10">
        <v>15884027</v>
      </c>
    </row>
    <row r="110" spans="1:17" x14ac:dyDescent="0.25">
      <c r="A110" s="11">
        <v>30106849</v>
      </c>
      <c r="B110" s="12">
        <v>31</v>
      </c>
      <c r="C110" s="13" t="s">
        <v>5</v>
      </c>
      <c r="D110" s="7" t="s">
        <v>116</v>
      </c>
      <c r="E110" s="9"/>
      <c r="F110" s="9"/>
      <c r="G110" s="9"/>
      <c r="H110" s="9"/>
      <c r="I110" s="9"/>
      <c r="J110" s="9"/>
      <c r="K110" s="9"/>
      <c r="L110" s="9"/>
      <c r="M110" s="9">
        <v>57086310</v>
      </c>
      <c r="N110" s="9">
        <v>107062743</v>
      </c>
      <c r="O110" s="9">
        <v>31156396</v>
      </c>
      <c r="P110" s="9">
        <v>25632332</v>
      </c>
      <c r="Q110" s="10">
        <v>220937781</v>
      </c>
    </row>
    <row r="111" spans="1:17" ht="25.5" x14ac:dyDescent="0.25">
      <c r="A111" s="15">
        <v>30106857</v>
      </c>
      <c r="B111" s="12">
        <v>31</v>
      </c>
      <c r="C111" s="13" t="s">
        <v>5</v>
      </c>
      <c r="D111" s="7" t="s">
        <v>117</v>
      </c>
      <c r="E111" s="9"/>
      <c r="F111" s="9"/>
      <c r="G111" s="9"/>
      <c r="H111" s="9">
        <v>4447187</v>
      </c>
      <c r="I111" s="9"/>
      <c r="J111" s="9"/>
      <c r="K111" s="9"/>
      <c r="L111" s="9"/>
      <c r="M111" s="9">
        <v>5929583</v>
      </c>
      <c r="N111" s="9"/>
      <c r="O111" s="9"/>
      <c r="P111" s="9">
        <v>4947188</v>
      </c>
      <c r="Q111" s="10">
        <v>15323958</v>
      </c>
    </row>
    <row r="112" spans="1:17" x14ac:dyDescent="0.25">
      <c r="A112" s="15">
        <v>30106864</v>
      </c>
      <c r="B112" s="12">
        <v>31</v>
      </c>
      <c r="C112" s="13" t="s">
        <v>5</v>
      </c>
      <c r="D112" s="7" t="s">
        <v>118</v>
      </c>
      <c r="E112" s="9"/>
      <c r="F112" s="9"/>
      <c r="G112" s="9"/>
      <c r="H112" s="9"/>
      <c r="I112" s="9"/>
      <c r="J112" s="9"/>
      <c r="K112" s="9"/>
      <c r="L112" s="9"/>
      <c r="M112" s="9"/>
      <c r="N112" s="9">
        <v>179498580</v>
      </c>
      <c r="O112" s="9">
        <v>37473853</v>
      </c>
      <c r="P112" s="9">
        <v>14212408</v>
      </c>
      <c r="Q112" s="10">
        <v>231184841</v>
      </c>
    </row>
    <row r="113" spans="1:17" ht="25.5" x14ac:dyDescent="0.25">
      <c r="A113" s="15">
        <v>30106871</v>
      </c>
      <c r="B113" s="12">
        <v>31</v>
      </c>
      <c r="C113" s="13" t="s">
        <v>5</v>
      </c>
      <c r="D113" s="7" t="s">
        <v>119</v>
      </c>
      <c r="E113" s="9"/>
      <c r="F113" s="9"/>
      <c r="G113" s="9"/>
      <c r="H113" s="9">
        <v>585156</v>
      </c>
      <c r="I113" s="9"/>
      <c r="J113" s="9"/>
      <c r="K113" s="9"/>
      <c r="L113" s="9"/>
      <c r="M113" s="9">
        <v>780208</v>
      </c>
      <c r="N113" s="9"/>
      <c r="O113" s="9"/>
      <c r="P113" s="9">
        <v>1165157</v>
      </c>
      <c r="Q113" s="10">
        <v>2530521</v>
      </c>
    </row>
    <row r="114" spans="1:17" ht="25.5" x14ac:dyDescent="0.25">
      <c r="A114" s="15">
        <v>30106875</v>
      </c>
      <c r="B114" s="12">
        <v>31</v>
      </c>
      <c r="C114" s="13" t="s">
        <v>5</v>
      </c>
      <c r="D114" s="7" t="s">
        <v>120</v>
      </c>
      <c r="E114" s="9"/>
      <c r="F114" s="9"/>
      <c r="G114" s="9"/>
      <c r="H114" s="9">
        <v>8923750</v>
      </c>
      <c r="I114" s="9"/>
      <c r="J114" s="9"/>
      <c r="K114" s="9"/>
      <c r="L114" s="9">
        <v>11898333</v>
      </c>
      <c r="M114" s="9"/>
      <c r="N114" s="9"/>
      <c r="O114" s="9"/>
      <c r="P114" s="9">
        <v>6749167</v>
      </c>
      <c r="Q114" s="10">
        <v>27571250</v>
      </c>
    </row>
    <row r="115" spans="1:17" x14ac:dyDescent="0.25">
      <c r="A115" s="11">
        <v>30106895</v>
      </c>
      <c r="B115" s="12">
        <v>31</v>
      </c>
      <c r="C115" s="13" t="s">
        <v>5</v>
      </c>
      <c r="D115" s="7" t="s">
        <v>121</v>
      </c>
      <c r="E115" s="9"/>
      <c r="F115" s="9"/>
      <c r="G115" s="9"/>
      <c r="H115" s="9">
        <v>10298750</v>
      </c>
      <c r="I115" s="9"/>
      <c r="J115" s="9"/>
      <c r="K115" s="9"/>
      <c r="L115" s="9"/>
      <c r="M115" s="9">
        <v>13731667</v>
      </c>
      <c r="N115" s="9"/>
      <c r="O115" s="9"/>
      <c r="P115" s="9">
        <v>10878750</v>
      </c>
      <c r="Q115" s="10">
        <v>34909167</v>
      </c>
    </row>
    <row r="116" spans="1:17" ht="25.5" x14ac:dyDescent="0.25">
      <c r="A116" s="11">
        <v>30107368</v>
      </c>
      <c r="B116" s="12">
        <v>31</v>
      </c>
      <c r="C116" s="13" t="s">
        <v>5</v>
      </c>
      <c r="D116" s="7" t="s">
        <v>122</v>
      </c>
      <c r="E116" s="9"/>
      <c r="F116" s="9"/>
      <c r="G116" s="9"/>
      <c r="H116" s="9"/>
      <c r="I116" s="9"/>
      <c r="J116" s="9">
        <v>15625000</v>
      </c>
      <c r="K116" s="9"/>
      <c r="L116" s="9">
        <v>21875000</v>
      </c>
      <c r="M116" s="9"/>
      <c r="N116" s="9"/>
      <c r="O116" s="9"/>
      <c r="P116" s="9">
        <v>19916000</v>
      </c>
      <c r="Q116" s="10">
        <v>57416000</v>
      </c>
    </row>
    <row r="117" spans="1:17" ht="25.5" x14ac:dyDescent="0.25">
      <c r="A117" s="15">
        <v>30107917</v>
      </c>
      <c r="B117" s="12">
        <v>31</v>
      </c>
      <c r="C117" s="13" t="s">
        <v>5</v>
      </c>
      <c r="D117" s="7" t="s">
        <v>123</v>
      </c>
      <c r="E117" s="9"/>
      <c r="F117" s="9"/>
      <c r="G117" s="9"/>
      <c r="H117" s="9">
        <v>1014271</v>
      </c>
      <c r="I117" s="9"/>
      <c r="J117" s="9"/>
      <c r="K117" s="9"/>
      <c r="L117" s="9"/>
      <c r="M117" s="9">
        <v>1352361</v>
      </c>
      <c r="N117" s="9"/>
      <c r="O117" s="9"/>
      <c r="P117" s="9">
        <v>1594271</v>
      </c>
      <c r="Q117" s="10">
        <v>3960903</v>
      </c>
    </row>
    <row r="118" spans="1:17" ht="25.5" x14ac:dyDescent="0.25">
      <c r="A118" s="15">
        <v>30107920</v>
      </c>
      <c r="B118" s="12">
        <v>31</v>
      </c>
      <c r="C118" s="13" t="s">
        <v>5</v>
      </c>
      <c r="D118" s="7" t="s">
        <v>124</v>
      </c>
      <c r="E118" s="9"/>
      <c r="F118" s="9"/>
      <c r="G118" s="9"/>
      <c r="H118" s="9">
        <v>1599427</v>
      </c>
      <c r="I118" s="9"/>
      <c r="J118" s="9"/>
      <c r="K118" s="9"/>
      <c r="L118" s="9"/>
      <c r="M118" s="9">
        <v>2132570</v>
      </c>
      <c r="N118" s="9"/>
      <c r="O118" s="9"/>
      <c r="P118" s="9">
        <v>2179427</v>
      </c>
      <c r="Q118" s="10">
        <v>5911424</v>
      </c>
    </row>
    <row r="119" spans="1:17" ht="25.5" x14ac:dyDescent="0.25">
      <c r="A119" s="11">
        <v>30113069</v>
      </c>
      <c r="B119" s="12">
        <v>31</v>
      </c>
      <c r="C119" s="13" t="s">
        <v>5</v>
      </c>
      <c r="D119" s="7" t="s">
        <v>125</v>
      </c>
      <c r="E119" s="9"/>
      <c r="F119" s="9"/>
      <c r="G119" s="9"/>
      <c r="H119" s="9"/>
      <c r="I119" s="9">
        <v>113721397</v>
      </c>
      <c r="J119" s="9">
        <v>110761429</v>
      </c>
      <c r="K119" s="9"/>
      <c r="L119" s="9"/>
      <c r="M119" s="9"/>
      <c r="N119" s="9">
        <v>78900745</v>
      </c>
      <c r="O119" s="9"/>
      <c r="P119" s="9">
        <v>18445801</v>
      </c>
      <c r="Q119" s="10">
        <v>321829372</v>
      </c>
    </row>
    <row r="120" spans="1:17" ht="25.5" x14ac:dyDescent="0.25">
      <c r="A120" s="11">
        <v>30113192</v>
      </c>
      <c r="B120" s="12">
        <v>31</v>
      </c>
      <c r="C120" s="13" t="s">
        <v>5</v>
      </c>
      <c r="D120" s="7" t="s">
        <v>126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v>70000000</v>
      </c>
      <c r="Q120" s="10">
        <v>70000000</v>
      </c>
    </row>
    <row r="121" spans="1:17" ht="25.5" x14ac:dyDescent="0.25">
      <c r="A121" s="11">
        <v>30113790</v>
      </c>
      <c r="B121" s="12">
        <v>31</v>
      </c>
      <c r="C121" s="13" t="s">
        <v>5</v>
      </c>
      <c r="D121" s="7" t="s">
        <v>127</v>
      </c>
      <c r="E121" s="9"/>
      <c r="F121" s="9"/>
      <c r="G121" s="9"/>
      <c r="H121" s="9"/>
      <c r="I121" s="9"/>
      <c r="J121" s="9"/>
      <c r="K121" s="9"/>
      <c r="L121" s="9"/>
      <c r="M121" s="9">
        <v>27201160</v>
      </c>
      <c r="N121" s="9"/>
      <c r="O121" s="9"/>
      <c r="P121" s="9">
        <v>1000000</v>
      </c>
      <c r="Q121" s="10">
        <v>28201160</v>
      </c>
    </row>
    <row r="122" spans="1:17" ht="25.5" x14ac:dyDescent="0.25">
      <c r="A122" s="11">
        <v>30113815</v>
      </c>
      <c r="B122" s="12">
        <v>31</v>
      </c>
      <c r="C122" s="13" t="s">
        <v>5</v>
      </c>
      <c r="D122" s="7" t="s">
        <v>128</v>
      </c>
      <c r="E122" s="9"/>
      <c r="F122" s="9"/>
      <c r="G122" s="9"/>
      <c r="H122" s="9"/>
      <c r="I122" s="9"/>
      <c r="J122" s="9"/>
      <c r="K122" s="9"/>
      <c r="L122" s="9">
        <v>7270320</v>
      </c>
      <c r="M122" s="9">
        <v>9693760</v>
      </c>
      <c r="N122" s="9"/>
      <c r="O122" s="9"/>
      <c r="P122" s="9">
        <v>1000000</v>
      </c>
      <c r="Q122" s="10">
        <v>17964080</v>
      </c>
    </row>
    <row r="123" spans="1:17" ht="25.5" x14ac:dyDescent="0.25">
      <c r="A123" s="11">
        <v>30113829</v>
      </c>
      <c r="B123" s="12">
        <v>31</v>
      </c>
      <c r="C123" s="13" t="s">
        <v>5</v>
      </c>
      <c r="D123" s="7" t="s">
        <v>129</v>
      </c>
      <c r="E123" s="9"/>
      <c r="F123" s="9"/>
      <c r="G123" s="9"/>
      <c r="H123" s="9"/>
      <c r="I123" s="9"/>
      <c r="J123" s="9"/>
      <c r="K123" s="9"/>
      <c r="L123" s="9"/>
      <c r="M123" s="9">
        <v>29749440</v>
      </c>
      <c r="N123" s="9"/>
      <c r="O123" s="9"/>
      <c r="P123" s="9">
        <v>1000000</v>
      </c>
      <c r="Q123" s="10">
        <v>30749440</v>
      </c>
    </row>
    <row r="124" spans="1:17" ht="25.5" x14ac:dyDescent="0.25">
      <c r="A124" s="11">
        <v>30115280</v>
      </c>
      <c r="B124" s="12">
        <v>31</v>
      </c>
      <c r="C124" s="13" t="s">
        <v>5</v>
      </c>
      <c r="D124" s="7" t="s">
        <v>130</v>
      </c>
      <c r="E124" s="9"/>
      <c r="F124" s="9"/>
      <c r="G124" s="9"/>
      <c r="H124" s="9"/>
      <c r="I124" s="9"/>
      <c r="J124" s="9"/>
      <c r="K124" s="9"/>
      <c r="L124" s="9">
        <v>67073098</v>
      </c>
      <c r="M124" s="9"/>
      <c r="N124" s="9">
        <v>71225998</v>
      </c>
      <c r="O124" s="9">
        <v>42297380</v>
      </c>
      <c r="P124" s="9"/>
      <c r="Q124" s="10">
        <v>180596476</v>
      </c>
    </row>
    <row r="125" spans="1:17" x14ac:dyDescent="0.25">
      <c r="A125" s="11">
        <v>30115357</v>
      </c>
      <c r="B125" s="12">
        <v>31</v>
      </c>
      <c r="C125" s="13" t="s">
        <v>5</v>
      </c>
      <c r="D125" s="7" t="s">
        <v>131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46695664</v>
      </c>
      <c r="Q125" s="10">
        <v>46695664</v>
      </c>
    </row>
    <row r="126" spans="1:17" ht="25.5" x14ac:dyDescent="0.25">
      <c r="A126" s="11">
        <v>30116838</v>
      </c>
      <c r="B126" s="12">
        <v>31</v>
      </c>
      <c r="C126" s="13" t="s">
        <v>5</v>
      </c>
      <c r="D126" s="7" t="s">
        <v>132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v>106764163</v>
      </c>
      <c r="P126" s="9">
        <v>180310193</v>
      </c>
      <c r="Q126" s="10">
        <v>287074356</v>
      </c>
    </row>
    <row r="127" spans="1:17" ht="25.5" x14ac:dyDescent="0.25">
      <c r="A127" s="11">
        <v>30118242</v>
      </c>
      <c r="B127" s="12">
        <v>31</v>
      </c>
      <c r="C127" s="13" t="s">
        <v>5</v>
      </c>
      <c r="D127" s="7" t="s">
        <v>133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>
        <v>3000000</v>
      </c>
      <c r="Q127" s="10">
        <v>3000000</v>
      </c>
    </row>
    <row r="128" spans="1:17" ht="25.5" x14ac:dyDescent="0.25">
      <c r="A128" s="11">
        <v>30118757</v>
      </c>
      <c r="B128" s="12">
        <v>31</v>
      </c>
      <c r="C128" s="13" t="s">
        <v>5</v>
      </c>
      <c r="D128" s="7" t="s">
        <v>134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3000000</v>
      </c>
      <c r="Q128" s="10">
        <v>3000000</v>
      </c>
    </row>
    <row r="129" spans="1:17" ht="25.5" x14ac:dyDescent="0.25">
      <c r="A129" s="11">
        <v>30119321</v>
      </c>
      <c r="B129" s="12">
        <v>31</v>
      </c>
      <c r="C129" s="13" t="s">
        <v>5</v>
      </c>
      <c r="D129" s="7" t="s">
        <v>135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>
        <v>98904780</v>
      </c>
      <c r="Q129" s="10">
        <v>98904780</v>
      </c>
    </row>
    <row r="130" spans="1:17" x14ac:dyDescent="0.25">
      <c r="A130" s="11">
        <v>30120619</v>
      </c>
      <c r="B130" s="12">
        <v>31</v>
      </c>
      <c r="C130" s="13" t="s">
        <v>5</v>
      </c>
      <c r="D130" s="7" t="s">
        <v>136</v>
      </c>
      <c r="E130" s="9"/>
      <c r="F130" s="9"/>
      <c r="G130" s="9"/>
      <c r="H130" s="9"/>
      <c r="I130" s="9"/>
      <c r="J130" s="9"/>
      <c r="K130" s="9"/>
      <c r="L130" s="9"/>
      <c r="M130" s="9">
        <v>1493333</v>
      </c>
      <c r="N130" s="9">
        <v>150328790</v>
      </c>
      <c r="O130" s="9">
        <v>135455705</v>
      </c>
      <c r="P130" s="9">
        <v>123501272</v>
      </c>
      <c r="Q130" s="10">
        <v>410779100</v>
      </c>
    </row>
    <row r="131" spans="1:17" ht="25.5" x14ac:dyDescent="0.25">
      <c r="A131" s="11">
        <v>30120643</v>
      </c>
      <c r="B131" s="12">
        <v>31</v>
      </c>
      <c r="C131" s="13" t="s">
        <v>5</v>
      </c>
      <c r="D131" s="7" t="s">
        <v>137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>
        <v>230000000</v>
      </c>
      <c r="P131" s="9">
        <v>1690000</v>
      </c>
      <c r="Q131" s="10">
        <v>231690000</v>
      </c>
    </row>
    <row r="132" spans="1:17" ht="25.5" x14ac:dyDescent="0.25">
      <c r="A132" s="11">
        <v>30121731</v>
      </c>
      <c r="B132" s="12">
        <v>31</v>
      </c>
      <c r="C132" s="13" t="s">
        <v>5</v>
      </c>
      <c r="D132" s="7" t="s">
        <v>138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121490000</v>
      </c>
      <c r="Q132" s="10">
        <v>121490000</v>
      </c>
    </row>
    <row r="133" spans="1:17" ht="25.5" x14ac:dyDescent="0.25">
      <c r="A133" s="11">
        <v>30121817</v>
      </c>
      <c r="B133" s="12">
        <v>31</v>
      </c>
      <c r="C133" s="13" t="s">
        <v>5</v>
      </c>
      <c r="D133" s="7" t="s">
        <v>139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28903780</v>
      </c>
      <c r="Q133" s="10">
        <v>28903780</v>
      </c>
    </row>
    <row r="134" spans="1:17" ht="25.5" x14ac:dyDescent="0.25">
      <c r="A134" s="6">
        <v>30122085</v>
      </c>
      <c r="B134" s="6">
        <v>31</v>
      </c>
      <c r="C134" s="13" t="s">
        <v>5</v>
      </c>
      <c r="D134" s="7" t="s">
        <v>140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>
        <v>1000000</v>
      </c>
      <c r="Q134" s="10">
        <v>1000000</v>
      </c>
    </row>
    <row r="135" spans="1:17" ht="22.5" x14ac:dyDescent="0.25">
      <c r="A135" s="23">
        <v>30081824</v>
      </c>
      <c r="B135" s="32">
        <v>33</v>
      </c>
      <c r="C135" s="32">
        <v>125</v>
      </c>
      <c r="D135" s="27" t="s">
        <v>141</v>
      </c>
      <c r="E135" s="25"/>
      <c r="F135" s="25"/>
      <c r="G135" s="25"/>
      <c r="H135" s="25">
        <v>2272107</v>
      </c>
      <c r="I135" s="25"/>
      <c r="J135" s="25">
        <v>4840505</v>
      </c>
      <c r="K135" s="25"/>
      <c r="L135" s="25"/>
      <c r="M135" s="25"/>
      <c r="N135" s="25"/>
      <c r="O135" s="25"/>
      <c r="P135" s="25"/>
      <c r="Q135" s="26">
        <v>7112612</v>
      </c>
    </row>
    <row r="136" spans="1:17" ht="22.5" x14ac:dyDescent="0.25">
      <c r="A136" s="23">
        <v>30086676</v>
      </c>
      <c r="B136" s="32">
        <v>33</v>
      </c>
      <c r="C136" s="32">
        <v>125</v>
      </c>
      <c r="D136" s="27" t="s">
        <v>142</v>
      </c>
      <c r="E136" s="25">
        <v>2000000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>
        <v>2000000</v>
      </c>
    </row>
    <row r="137" spans="1:17" x14ac:dyDescent="0.25">
      <c r="A137" s="23">
        <v>30086846</v>
      </c>
      <c r="B137" s="32">
        <v>33</v>
      </c>
      <c r="C137" s="32">
        <v>125</v>
      </c>
      <c r="D137" s="27" t="s">
        <v>143</v>
      </c>
      <c r="E137" s="25"/>
      <c r="F137" s="25"/>
      <c r="G137" s="25"/>
      <c r="H137" s="25"/>
      <c r="I137" s="25"/>
      <c r="J137" s="25">
        <v>69040</v>
      </c>
      <c r="K137" s="25"/>
      <c r="L137" s="25"/>
      <c r="M137" s="25"/>
      <c r="N137" s="25"/>
      <c r="O137" s="25"/>
      <c r="P137" s="25"/>
      <c r="Q137" s="26">
        <v>69040</v>
      </c>
    </row>
    <row r="138" spans="1:17" ht="23.25" x14ac:dyDescent="0.25">
      <c r="A138" s="28">
        <v>30086852</v>
      </c>
      <c r="B138" s="32">
        <v>33</v>
      </c>
      <c r="C138" s="32">
        <v>125</v>
      </c>
      <c r="D138" s="29" t="s">
        <v>144</v>
      </c>
      <c r="E138" s="25"/>
      <c r="F138" s="25"/>
      <c r="G138" s="25"/>
      <c r="H138" s="25"/>
      <c r="I138" s="25"/>
      <c r="J138" s="25"/>
      <c r="K138" s="25"/>
      <c r="L138" s="25">
        <v>10629800</v>
      </c>
      <c r="M138" s="25">
        <v>21959600</v>
      </c>
      <c r="N138" s="25">
        <v>700000</v>
      </c>
      <c r="O138" s="25">
        <v>21259600</v>
      </c>
      <c r="P138" s="25">
        <v>700000</v>
      </c>
      <c r="Q138" s="26">
        <v>55249000</v>
      </c>
    </row>
    <row r="139" spans="1:17" x14ac:dyDescent="0.25">
      <c r="A139" s="23">
        <v>30090157</v>
      </c>
      <c r="B139" s="32">
        <v>33</v>
      </c>
      <c r="C139" s="32">
        <v>125</v>
      </c>
      <c r="D139" s="27" t="s">
        <v>145</v>
      </c>
      <c r="E139" s="25"/>
      <c r="F139" s="25"/>
      <c r="G139" s="25"/>
      <c r="H139" s="25"/>
      <c r="I139" s="25"/>
      <c r="J139" s="25">
        <v>19316357</v>
      </c>
      <c r="K139" s="25"/>
      <c r="L139" s="25"/>
      <c r="M139" s="25"/>
      <c r="N139" s="25"/>
      <c r="O139" s="25"/>
      <c r="P139" s="25"/>
      <c r="Q139" s="26">
        <v>19316357</v>
      </c>
    </row>
    <row r="140" spans="1:17" x14ac:dyDescent="0.25">
      <c r="A140" s="23">
        <v>30090876</v>
      </c>
      <c r="B140" s="32">
        <v>33</v>
      </c>
      <c r="C140" s="32">
        <v>125</v>
      </c>
      <c r="D140" s="27" t="s">
        <v>146</v>
      </c>
      <c r="E140" s="25"/>
      <c r="F140" s="25">
        <v>18772282</v>
      </c>
      <c r="G140" s="25"/>
      <c r="H140" s="25"/>
      <c r="I140" s="25">
        <v>18772283</v>
      </c>
      <c r="J140" s="25"/>
      <c r="K140" s="25"/>
      <c r="L140" s="25"/>
      <c r="M140" s="25"/>
      <c r="N140" s="25"/>
      <c r="O140" s="25"/>
      <c r="P140" s="25"/>
      <c r="Q140" s="26">
        <v>37544565</v>
      </c>
    </row>
    <row r="141" spans="1:17" x14ac:dyDescent="0.25">
      <c r="A141" s="23">
        <v>30091017</v>
      </c>
      <c r="B141" s="32">
        <v>33</v>
      </c>
      <c r="C141" s="32">
        <v>125</v>
      </c>
      <c r="D141" s="27" t="s">
        <v>147</v>
      </c>
      <c r="E141" s="25"/>
      <c r="F141" s="25"/>
      <c r="G141" s="25"/>
      <c r="H141" s="25"/>
      <c r="I141" s="25">
        <v>8294662</v>
      </c>
      <c r="J141" s="25"/>
      <c r="K141" s="25">
        <v>649889</v>
      </c>
      <c r="L141" s="25"/>
      <c r="M141" s="25"/>
      <c r="N141" s="25"/>
      <c r="O141" s="25"/>
      <c r="P141" s="25"/>
      <c r="Q141" s="26">
        <v>8944551</v>
      </c>
    </row>
    <row r="142" spans="1:17" ht="22.5" x14ac:dyDescent="0.25">
      <c r="A142" s="23">
        <v>30091257</v>
      </c>
      <c r="B142" s="32">
        <v>33</v>
      </c>
      <c r="C142" s="32">
        <v>125</v>
      </c>
      <c r="D142" s="27" t="s">
        <v>148</v>
      </c>
      <c r="E142" s="25"/>
      <c r="F142" s="25"/>
      <c r="G142" s="25"/>
      <c r="H142" s="25"/>
      <c r="I142" s="25">
        <v>1968231</v>
      </c>
      <c r="J142" s="25"/>
      <c r="K142" s="25"/>
      <c r="L142" s="25"/>
      <c r="M142" s="25"/>
      <c r="N142" s="25"/>
      <c r="O142" s="25"/>
      <c r="P142" s="25"/>
      <c r="Q142" s="26">
        <v>1968231</v>
      </c>
    </row>
    <row r="143" spans="1:17" x14ac:dyDescent="0.25">
      <c r="A143" s="23">
        <v>30091305</v>
      </c>
      <c r="B143" s="32">
        <v>33</v>
      </c>
      <c r="C143" s="32">
        <v>125</v>
      </c>
      <c r="D143" s="27" t="s">
        <v>149</v>
      </c>
      <c r="E143" s="25"/>
      <c r="F143" s="25"/>
      <c r="G143" s="25"/>
      <c r="H143" s="25"/>
      <c r="I143" s="25"/>
      <c r="J143" s="25">
        <v>6434262</v>
      </c>
      <c r="K143" s="25"/>
      <c r="L143" s="25"/>
      <c r="M143" s="25"/>
      <c r="N143" s="25"/>
      <c r="O143" s="25"/>
      <c r="P143" s="25"/>
      <c r="Q143" s="26">
        <v>6434262</v>
      </c>
    </row>
    <row r="144" spans="1:17" ht="22.5" x14ac:dyDescent="0.25">
      <c r="A144" s="23">
        <v>30091341</v>
      </c>
      <c r="B144" s="32">
        <v>33</v>
      </c>
      <c r="C144" s="32">
        <v>125</v>
      </c>
      <c r="D144" s="27" t="s">
        <v>150</v>
      </c>
      <c r="E144" s="25"/>
      <c r="F144" s="25"/>
      <c r="G144" s="25"/>
      <c r="H144" s="25">
        <v>326456</v>
      </c>
      <c r="I144" s="25">
        <v>323519</v>
      </c>
      <c r="J144" s="25">
        <v>9800129</v>
      </c>
      <c r="K144" s="25"/>
      <c r="L144" s="25"/>
      <c r="M144" s="25"/>
      <c r="N144" s="25"/>
      <c r="O144" s="25"/>
      <c r="P144" s="25"/>
      <c r="Q144" s="26">
        <v>10450104</v>
      </c>
    </row>
    <row r="145" spans="1:17" x14ac:dyDescent="0.25">
      <c r="A145" s="23">
        <v>30091365</v>
      </c>
      <c r="B145" s="32">
        <v>33</v>
      </c>
      <c r="C145" s="32">
        <v>125</v>
      </c>
      <c r="D145" s="27" t="s">
        <v>151</v>
      </c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>
        <v>27637750</v>
      </c>
      <c r="Q145" s="26">
        <v>27637750</v>
      </c>
    </row>
    <row r="146" spans="1:17" ht="22.5" x14ac:dyDescent="0.25">
      <c r="A146" s="23">
        <v>30091371</v>
      </c>
      <c r="B146" s="32">
        <v>33</v>
      </c>
      <c r="C146" s="32">
        <v>125</v>
      </c>
      <c r="D146" s="27" t="s">
        <v>152</v>
      </c>
      <c r="E146" s="25"/>
      <c r="F146" s="25"/>
      <c r="G146" s="25">
        <v>12558736</v>
      </c>
      <c r="H146" s="25"/>
      <c r="I146" s="25"/>
      <c r="J146" s="25"/>
      <c r="K146" s="25"/>
      <c r="L146" s="25"/>
      <c r="M146" s="25"/>
      <c r="N146" s="25"/>
      <c r="O146" s="25">
        <v>4550357</v>
      </c>
      <c r="P146" s="25"/>
      <c r="Q146" s="26">
        <v>17109093</v>
      </c>
    </row>
    <row r="147" spans="1:17" x14ac:dyDescent="0.25">
      <c r="A147" s="23">
        <v>30091374</v>
      </c>
      <c r="B147" s="32">
        <v>33</v>
      </c>
      <c r="C147" s="32">
        <v>125</v>
      </c>
      <c r="D147" s="27" t="s">
        <v>153</v>
      </c>
      <c r="E147" s="25"/>
      <c r="F147" s="25"/>
      <c r="G147" s="25">
        <v>3964920</v>
      </c>
      <c r="H147" s="25"/>
      <c r="I147" s="25">
        <v>20473950</v>
      </c>
      <c r="J147" s="25"/>
      <c r="K147" s="25"/>
      <c r="L147" s="25"/>
      <c r="M147" s="25"/>
      <c r="N147" s="25"/>
      <c r="O147" s="25"/>
      <c r="P147" s="25"/>
      <c r="Q147" s="26">
        <v>24438870</v>
      </c>
    </row>
    <row r="148" spans="1:17" ht="22.5" x14ac:dyDescent="0.25">
      <c r="A148" s="23">
        <v>30091383</v>
      </c>
      <c r="B148" s="32">
        <v>33</v>
      </c>
      <c r="C148" s="32">
        <v>125</v>
      </c>
      <c r="D148" s="27" t="s">
        <v>154</v>
      </c>
      <c r="E148" s="25">
        <v>12959714</v>
      </c>
      <c r="F148" s="25"/>
      <c r="G148" s="25">
        <v>3224286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6">
        <v>16184000</v>
      </c>
    </row>
    <row r="149" spans="1:17" ht="22.5" x14ac:dyDescent="0.25">
      <c r="A149" s="23">
        <v>30091384</v>
      </c>
      <c r="B149" s="32">
        <v>33</v>
      </c>
      <c r="C149" s="32">
        <v>125</v>
      </c>
      <c r="D149" s="27" t="s">
        <v>155</v>
      </c>
      <c r="E149" s="25"/>
      <c r="F149" s="25">
        <v>4843300</v>
      </c>
      <c r="G149" s="25">
        <v>2616000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6">
        <v>7459300</v>
      </c>
    </row>
    <row r="150" spans="1:17" ht="22.5" x14ac:dyDescent="0.25">
      <c r="A150" s="23">
        <v>30091385</v>
      </c>
      <c r="B150" s="32">
        <v>33</v>
      </c>
      <c r="C150" s="32">
        <v>125</v>
      </c>
      <c r="D150" s="27" t="s">
        <v>156</v>
      </c>
      <c r="E150" s="25"/>
      <c r="F150" s="25"/>
      <c r="G150" s="25">
        <v>18502311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6">
        <v>18502311</v>
      </c>
    </row>
    <row r="151" spans="1:17" ht="22.5" x14ac:dyDescent="0.25">
      <c r="A151" s="23">
        <v>30091387</v>
      </c>
      <c r="B151" s="32">
        <v>33</v>
      </c>
      <c r="C151" s="32">
        <v>125</v>
      </c>
      <c r="D151" s="27" t="s">
        <v>157</v>
      </c>
      <c r="E151" s="25"/>
      <c r="F151" s="25"/>
      <c r="G151" s="25">
        <v>7054982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6">
        <v>7054982</v>
      </c>
    </row>
    <row r="152" spans="1:17" ht="24" x14ac:dyDescent="0.25">
      <c r="A152" s="28">
        <v>30091576</v>
      </c>
      <c r="B152" s="32">
        <v>33</v>
      </c>
      <c r="C152" s="32">
        <v>125</v>
      </c>
      <c r="D152" s="30" t="s">
        <v>158</v>
      </c>
      <c r="E152" s="25"/>
      <c r="F152" s="25"/>
      <c r="G152" s="25"/>
      <c r="H152" s="25"/>
      <c r="I152" s="25"/>
      <c r="J152" s="25"/>
      <c r="K152" s="25">
        <v>17534948</v>
      </c>
      <c r="L152" s="25">
        <v>21221330</v>
      </c>
      <c r="M152" s="25"/>
      <c r="N152" s="25"/>
      <c r="O152" s="25">
        <v>7036862</v>
      </c>
      <c r="P152" s="25"/>
      <c r="Q152" s="26">
        <v>45793140</v>
      </c>
    </row>
    <row r="153" spans="1:17" ht="22.5" x14ac:dyDescent="0.25">
      <c r="A153" s="23">
        <v>30091623</v>
      </c>
      <c r="B153" s="32">
        <v>33</v>
      </c>
      <c r="C153" s="32">
        <v>125</v>
      </c>
      <c r="D153" s="27" t="s">
        <v>159</v>
      </c>
      <c r="E153" s="25"/>
      <c r="F153" s="25"/>
      <c r="G153" s="25"/>
      <c r="H153" s="25"/>
      <c r="I153" s="25"/>
      <c r="J153" s="25">
        <v>25777186</v>
      </c>
      <c r="K153" s="25">
        <v>12888593</v>
      </c>
      <c r="L153" s="25"/>
      <c r="M153" s="25">
        <v>4296196</v>
      </c>
      <c r="N153" s="25"/>
      <c r="O153" s="25"/>
      <c r="P153" s="25"/>
      <c r="Q153" s="26">
        <v>42961975</v>
      </c>
    </row>
    <row r="154" spans="1:17" x14ac:dyDescent="0.25">
      <c r="A154" s="23">
        <v>30092216</v>
      </c>
      <c r="B154" s="32">
        <v>33</v>
      </c>
      <c r="C154" s="32">
        <v>125</v>
      </c>
      <c r="D154" s="27" t="s">
        <v>160</v>
      </c>
      <c r="E154" s="25"/>
      <c r="F154" s="25"/>
      <c r="G154" s="25"/>
      <c r="H154" s="25"/>
      <c r="I154" s="25">
        <v>7621616</v>
      </c>
      <c r="J154" s="25">
        <v>9752594</v>
      </c>
      <c r="K154" s="25"/>
      <c r="L154" s="25"/>
      <c r="M154" s="25"/>
      <c r="N154" s="25"/>
      <c r="O154" s="25"/>
      <c r="P154" s="25"/>
      <c r="Q154" s="26">
        <v>17374210</v>
      </c>
    </row>
    <row r="155" spans="1:17" ht="22.5" x14ac:dyDescent="0.25">
      <c r="A155" s="23">
        <v>30092218</v>
      </c>
      <c r="B155" s="32">
        <v>33</v>
      </c>
      <c r="C155" s="32">
        <v>125</v>
      </c>
      <c r="D155" s="27" t="s">
        <v>161</v>
      </c>
      <c r="E155" s="25"/>
      <c r="F155" s="25"/>
      <c r="G155" s="25"/>
      <c r="H155" s="25"/>
      <c r="I155" s="25">
        <v>4480855</v>
      </c>
      <c r="J155" s="25">
        <v>7053325</v>
      </c>
      <c r="K155" s="25"/>
      <c r="L155" s="25"/>
      <c r="M155" s="25"/>
      <c r="N155" s="25"/>
      <c r="O155" s="25"/>
      <c r="P155" s="25"/>
      <c r="Q155" s="26">
        <v>11534180</v>
      </c>
    </row>
    <row r="156" spans="1:17" x14ac:dyDescent="0.25">
      <c r="A156" s="23">
        <v>30092372</v>
      </c>
      <c r="B156" s="32">
        <v>33</v>
      </c>
      <c r="C156" s="32">
        <v>125</v>
      </c>
      <c r="D156" s="27" t="s">
        <v>162</v>
      </c>
      <c r="E156" s="25"/>
      <c r="F156" s="25"/>
      <c r="G156" s="25"/>
      <c r="H156" s="25"/>
      <c r="I156" s="25">
        <v>165000</v>
      </c>
      <c r="J156" s="25"/>
      <c r="K156" s="25"/>
      <c r="L156" s="25"/>
      <c r="M156" s="25"/>
      <c r="N156" s="25"/>
      <c r="O156" s="25"/>
      <c r="P156" s="25"/>
      <c r="Q156" s="26">
        <v>165000</v>
      </c>
    </row>
    <row r="157" spans="1:17" ht="22.5" x14ac:dyDescent="0.25">
      <c r="A157" s="23">
        <v>30092411</v>
      </c>
      <c r="B157" s="32">
        <v>33</v>
      </c>
      <c r="C157" s="32">
        <v>125</v>
      </c>
      <c r="D157" s="27" t="s">
        <v>163</v>
      </c>
      <c r="E157" s="25"/>
      <c r="F157" s="25"/>
      <c r="G157" s="25"/>
      <c r="H157" s="25"/>
      <c r="I157" s="25">
        <v>33000</v>
      </c>
      <c r="J157" s="25"/>
      <c r="K157" s="25"/>
      <c r="L157" s="25"/>
      <c r="M157" s="25"/>
      <c r="N157" s="25"/>
      <c r="O157" s="25"/>
      <c r="P157" s="25"/>
      <c r="Q157" s="26">
        <v>33000</v>
      </c>
    </row>
    <row r="158" spans="1:17" x14ac:dyDescent="0.25">
      <c r="A158" s="23">
        <v>30093444</v>
      </c>
      <c r="B158" s="32">
        <v>33</v>
      </c>
      <c r="C158" s="32">
        <v>125</v>
      </c>
      <c r="D158" s="27" t="s">
        <v>164</v>
      </c>
      <c r="E158" s="25"/>
      <c r="F158" s="25"/>
      <c r="G158" s="25"/>
      <c r="H158" s="25">
        <v>30071300</v>
      </c>
      <c r="I158" s="25"/>
      <c r="J158" s="25">
        <v>12887700</v>
      </c>
      <c r="K158" s="25"/>
      <c r="L158" s="25"/>
      <c r="M158" s="25"/>
      <c r="N158" s="25"/>
      <c r="O158" s="25"/>
      <c r="P158" s="25"/>
      <c r="Q158" s="26">
        <v>42959000</v>
      </c>
    </row>
    <row r="159" spans="1:17" x14ac:dyDescent="0.25">
      <c r="A159" s="23">
        <v>30094575</v>
      </c>
      <c r="B159" s="32">
        <v>33</v>
      </c>
      <c r="C159" s="32">
        <v>125</v>
      </c>
      <c r="D159" s="27" t="s">
        <v>165</v>
      </c>
      <c r="E159" s="25"/>
      <c r="F159" s="25"/>
      <c r="G159" s="25"/>
      <c r="H159" s="25">
        <v>15358785</v>
      </c>
      <c r="I159" s="25">
        <v>1355409</v>
      </c>
      <c r="J159" s="25"/>
      <c r="K159" s="25"/>
      <c r="L159" s="25"/>
      <c r="M159" s="25"/>
      <c r="N159" s="25"/>
      <c r="O159" s="25"/>
      <c r="P159" s="25"/>
      <c r="Q159" s="26">
        <v>16714194</v>
      </c>
    </row>
    <row r="160" spans="1:17" x14ac:dyDescent="0.25">
      <c r="A160" s="23">
        <v>30094578</v>
      </c>
      <c r="B160" s="32">
        <v>33</v>
      </c>
      <c r="C160" s="32">
        <v>125</v>
      </c>
      <c r="D160" s="27" t="s">
        <v>166</v>
      </c>
      <c r="E160" s="25"/>
      <c r="F160" s="25"/>
      <c r="G160" s="25"/>
      <c r="H160" s="25">
        <v>15356689</v>
      </c>
      <c r="I160" s="25"/>
      <c r="J160" s="25">
        <v>2098802</v>
      </c>
      <c r="K160" s="25"/>
      <c r="L160" s="25"/>
      <c r="M160" s="25"/>
      <c r="N160" s="25"/>
      <c r="O160" s="25"/>
      <c r="P160" s="25"/>
      <c r="Q160" s="26">
        <v>17455491</v>
      </c>
    </row>
    <row r="161" spans="1:17" x14ac:dyDescent="0.25">
      <c r="A161" s="23">
        <v>30094579</v>
      </c>
      <c r="B161" s="32">
        <v>33</v>
      </c>
      <c r="C161" s="32">
        <v>125</v>
      </c>
      <c r="D161" s="27" t="s">
        <v>167</v>
      </c>
      <c r="E161" s="25"/>
      <c r="F161" s="25"/>
      <c r="G161" s="25"/>
      <c r="H161" s="25">
        <v>14483337</v>
      </c>
      <c r="I161" s="25"/>
      <c r="J161" s="25"/>
      <c r="K161" s="25"/>
      <c r="L161" s="25"/>
      <c r="M161" s="25"/>
      <c r="N161" s="25"/>
      <c r="O161" s="25"/>
      <c r="P161" s="25"/>
      <c r="Q161" s="26">
        <v>14483337</v>
      </c>
    </row>
    <row r="162" spans="1:17" x14ac:dyDescent="0.25">
      <c r="A162" s="23">
        <v>30094583</v>
      </c>
      <c r="B162" s="32">
        <v>33</v>
      </c>
      <c r="C162" s="32">
        <v>125</v>
      </c>
      <c r="D162" s="27" t="s">
        <v>168</v>
      </c>
      <c r="E162" s="25"/>
      <c r="F162" s="25"/>
      <c r="G162" s="25"/>
      <c r="H162" s="25"/>
      <c r="I162" s="25">
        <v>8970792</v>
      </c>
      <c r="J162" s="25"/>
      <c r="K162" s="25"/>
      <c r="L162" s="25"/>
      <c r="M162" s="25"/>
      <c r="N162" s="25"/>
      <c r="O162" s="25"/>
      <c r="P162" s="25"/>
      <c r="Q162" s="26">
        <v>8970792</v>
      </c>
    </row>
    <row r="163" spans="1:17" x14ac:dyDescent="0.25">
      <c r="A163" s="23">
        <v>30094585</v>
      </c>
      <c r="B163" s="32">
        <v>33</v>
      </c>
      <c r="C163" s="32">
        <v>125</v>
      </c>
      <c r="D163" s="27" t="s">
        <v>169</v>
      </c>
      <c r="E163" s="25"/>
      <c r="F163" s="25"/>
      <c r="G163" s="25">
        <v>1292816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6">
        <v>1292816</v>
      </c>
    </row>
    <row r="164" spans="1:17" x14ac:dyDescent="0.25">
      <c r="A164" s="23">
        <v>30094587</v>
      </c>
      <c r="B164" s="32">
        <v>33</v>
      </c>
      <c r="C164" s="32">
        <v>125</v>
      </c>
      <c r="D164" s="27" t="s">
        <v>170</v>
      </c>
      <c r="E164" s="25"/>
      <c r="F164" s="25"/>
      <c r="G164" s="25"/>
      <c r="H164" s="25"/>
      <c r="I164" s="25"/>
      <c r="J164" s="25">
        <v>7408000</v>
      </c>
      <c r="K164" s="25"/>
      <c r="L164" s="25">
        <v>15059239</v>
      </c>
      <c r="M164" s="25"/>
      <c r="N164" s="25">
        <v>7166793</v>
      </c>
      <c r="O164" s="25"/>
      <c r="P164" s="25"/>
      <c r="Q164" s="26">
        <v>29634032</v>
      </c>
    </row>
    <row r="165" spans="1:17" x14ac:dyDescent="0.25">
      <c r="A165" s="23">
        <v>30094589</v>
      </c>
      <c r="B165" s="32">
        <v>33</v>
      </c>
      <c r="C165" s="32">
        <v>125</v>
      </c>
      <c r="D165" s="27" t="s">
        <v>171</v>
      </c>
      <c r="E165" s="25"/>
      <c r="F165" s="25"/>
      <c r="G165" s="25">
        <v>2650314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6">
        <v>2650314</v>
      </c>
    </row>
    <row r="166" spans="1:17" x14ac:dyDescent="0.25">
      <c r="A166" s="23">
        <v>30094593</v>
      </c>
      <c r="B166" s="32">
        <v>33</v>
      </c>
      <c r="C166" s="32">
        <v>125</v>
      </c>
      <c r="D166" s="27" t="s">
        <v>172</v>
      </c>
      <c r="E166" s="25"/>
      <c r="F166" s="25"/>
      <c r="G166" s="25"/>
      <c r="H166" s="25"/>
      <c r="I166" s="25">
        <v>17520749</v>
      </c>
      <c r="J166" s="25"/>
      <c r="K166" s="25"/>
      <c r="L166" s="25"/>
      <c r="M166" s="25"/>
      <c r="N166" s="25"/>
      <c r="O166" s="25"/>
      <c r="P166" s="25"/>
      <c r="Q166" s="26">
        <v>17520749</v>
      </c>
    </row>
    <row r="167" spans="1:17" ht="22.5" x14ac:dyDescent="0.25">
      <c r="A167" s="23">
        <v>30094597</v>
      </c>
      <c r="B167" s="32">
        <v>33</v>
      </c>
      <c r="C167" s="32">
        <v>125</v>
      </c>
      <c r="D167" s="27" t="s">
        <v>173</v>
      </c>
      <c r="E167" s="25"/>
      <c r="F167" s="25"/>
      <c r="G167" s="25">
        <v>16287060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6">
        <v>16287060</v>
      </c>
    </row>
    <row r="168" spans="1:17" ht="24" x14ac:dyDescent="0.25">
      <c r="A168" s="28">
        <v>30094640</v>
      </c>
      <c r="B168" s="32">
        <v>33</v>
      </c>
      <c r="C168" s="32">
        <v>125</v>
      </c>
      <c r="D168" s="30" t="s">
        <v>174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>
        <v>9615700</v>
      </c>
      <c r="P168" s="25">
        <v>19245394</v>
      </c>
      <c r="Q168" s="26">
        <v>28861094</v>
      </c>
    </row>
    <row r="169" spans="1:17" x14ac:dyDescent="0.25">
      <c r="A169" s="23">
        <v>30095112</v>
      </c>
      <c r="B169" s="32">
        <v>33</v>
      </c>
      <c r="C169" s="32">
        <v>125</v>
      </c>
      <c r="D169" s="30" t="s">
        <v>175</v>
      </c>
      <c r="E169" s="25"/>
      <c r="F169" s="25">
        <v>12049491</v>
      </c>
      <c r="G169" s="25"/>
      <c r="H169" s="25"/>
      <c r="I169" s="25"/>
      <c r="J169" s="25">
        <v>648024</v>
      </c>
      <c r="K169" s="25"/>
      <c r="L169" s="25"/>
      <c r="M169" s="25"/>
      <c r="N169" s="25"/>
      <c r="O169" s="25"/>
      <c r="P169" s="25"/>
      <c r="Q169" s="26">
        <v>12697515</v>
      </c>
    </row>
    <row r="170" spans="1:17" x14ac:dyDescent="0.25">
      <c r="A170" s="23">
        <v>30096173</v>
      </c>
      <c r="B170" s="32">
        <v>33</v>
      </c>
      <c r="C170" s="32">
        <v>125</v>
      </c>
      <c r="D170" s="27" t="s">
        <v>176</v>
      </c>
      <c r="E170" s="25"/>
      <c r="F170" s="25">
        <v>23999996</v>
      </c>
      <c r="G170" s="25"/>
      <c r="H170" s="25">
        <v>14399481</v>
      </c>
      <c r="I170" s="25">
        <v>9600515</v>
      </c>
      <c r="J170" s="25"/>
      <c r="K170" s="25"/>
      <c r="L170" s="25"/>
      <c r="M170" s="25"/>
      <c r="N170" s="25"/>
      <c r="O170" s="25"/>
      <c r="P170" s="25"/>
      <c r="Q170" s="26">
        <v>47999992</v>
      </c>
    </row>
    <row r="171" spans="1:17" x14ac:dyDescent="0.25">
      <c r="A171" s="23">
        <v>30096268</v>
      </c>
      <c r="B171" s="32">
        <v>33</v>
      </c>
      <c r="C171" s="32">
        <v>125</v>
      </c>
      <c r="D171" s="27" t="s">
        <v>177</v>
      </c>
      <c r="E171" s="25"/>
      <c r="F171" s="25">
        <v>24803500</v>
      </c>
      <c r="G171" s="25"/>
      <c r="H171" s="25"/>
      <c r="I171" s="25"/>
      <c r="J171" s="25">
        <v>24725578</v>
      </c>
      <c r="K171" s="25"/>
      <c r="L171" s="25"/>
      <c r="M171" s="25"/>
      <c r="N171" s="25"/>
      <c r="O171" s="25"/>
      <c r="P171" s="25"/>
      <c r="Q171" s="26">
        <v>49529078</v>
      </c>
    </row>
    <row r="172" spans="1:17" x14ac:dyDescent="0.25">
      <c r="A172" s="23">
        <v>30096728</v>
      </c>
      <c r="B172" s="32">
        <v>33</v>
      </c>
      <c r="C172" s="32">
        <v>125</v>
      </c>
      <c r="D172" s="27" t="s">
        <v>178</v>
      </c>
      <c r="E172" s="25"/>
      <c r="F172" s="25"/>
      <c r="G172" s="25"/>
      <c r="H172" s="25"/>
      <c r="I172" s="25"/>
      <c r="J172" s="25">
        <v>7544743</v>
      </c>
      <c r="K172" s="25"/>
      <c r="L172" s="25"/>
      <c r="M172" s="25"/>
      <c r="N172" s="25"/>
      <c r="O172" s="25"/>
      <c r="P172" s="25"/>
      <c r="Q172" s="26">
        <v>7544743</v>
      </c>
    </row>
    <row r="173" spans="1:17" x14ac:dyDescent="0.25">
      <c r="A173" s="23">
        <v>30096735</v>
      </c>
      <c r="B173" s="32">
        <v>33</v>
      </c>
      <c r="C173" s="32">
        <v>125</v>
      </c>
      <c r="D173" s="27" t="s">
        <v>179</v>
      </c>
      <c r="E173" s="25"/>
      <c r="F173" s="25"/>
      <c r="G173" s="25"/>
      <c r="H173" s="25"/>
      <c r="I173" s="25"/>
      <c r="J173" s="25">
        <v>8132646</v>
      </c>
      <c r="K173" s="25"/>
      <c r="L173" s="25"/>
      <c r="M173" s="25"/>
      <c r="N173" s="25"/>
      <c r="O173" s="25"/>
      <c r="P173" s="25"/>
      <c r="Q173" s="26">
        <v>8132646</v>
      </c>
    </row>
    <row r="174" spans="1:17" x14ac:dyDescent="0.25">
      <c r="A174" s="23">
        <v>30096744</v>
      </c>
      <c r="B174" s="32">
        <v>33</v>
      </c>
      <c r="C174" s="32">
        <v>125</v>
      </c>
      <c r="D174" s="27" t="s">
        <v>180</v>
      </c>
      <c r="E174" s="25"/>
      <c r="F174" s="25"/>
      <c r="G174" s="25"/>
      <c r="H174" s="25"/>
      <c r="I174" s="25"/>
      <c r="J174" s="25">
        <v>10549576</v>
      </c>
      <c r="K174" s="25"/>
      <c r="L174" s="25"/>
      <c r="M174" s="25"/>
      <c r="N174" s="25"/>
      <c r="O174" s="25"/>
      <c r="P174" s="25"/>
      <c r="Q174" s="26">
        <v>10549576</v>
      </c>
    </row>
    <row r="175" spans="1:17" x14ac:dyDescent="0.25">
      <c r="A175" s="23">
        <v>30096773</v>
      </c>
      <c r="B175" s="32">
        <v>33</v>
      </c>
      <c r="C175" s="32">
        <v>125</v>
      </c>
      <c r="D175" s="27" t="s">
        <v>181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>
        <v>11362120</v>
      </c>
      <c r="O175" s="25"/>
      <c r="P175" s="25">
        <v>10351810</v>
      </c>
      <c r="Q175" s="26">
        <v>21713930</v>
      </c>
    </row>
    <row r="176" spans="1:17" x14ac:dyDescent="0.25">
      <c r="A176" s="23">
        <v>30096875</v>
      </c>
      <c r="B176" s="32">
        <v>33</v>
      </c>
      <c r="C176" s="32">
        <v>125</v>
      </c>
      <c r="D176" s="27" t="s">
        <v>182</v>
      </c>
      <c r="E176" s="25"/>
      <c r="F176" s="25"/>
      <c r="G176" s="25"/>
      <c r="H176" s="25"/>
      <c r="I176" s="25">
        <v>15248667</v>
      </c>
      <c r="J176" s="25"/>
      <c r="K176" s="25"/>
      <c r="L176" s="25"/>
      <c r="M176" s="25"/>
      <c r="N176" s="25"/>
      <c r="O176" s="25"/>
      <c r="P176" s="25"/>
      <c r="Q176" s="26">
        <v>15248667</v>
      </c>
    </row>
    <row r="177" spans="1:17" x14ac:dyDescent="0.25">
      <c r="A177" s="23">
        <v>30096882</v>
      </c>
      <c r="B177" s="32">
        <v>33</v>
      </c>
      <c r="C177" s="32">
        <v>125</v>
      </c>
      <c r="D177" s="27" t="s">
        <v>183</v>
      </c>
      <c r="E177" s="25"/>
      <c r="F177" s="25"/>
      <c r="G177" s="25"/>
      <c r="H177" s="25">
        <v>23529394</v>
      </c>
      <c r="I177" s="25"/>
      <c r="J177" s="25">
        <v>20075300</v>
      </c>
      <c r="K177" s="25">
        <v>4165000</v>
      </c>
      <c r="L177" s="25"/>
      <c r="M177" s="25"/>
      <c r="N177" s="25"/>
      <c r="O177" s="25"/>
      <c r="P177" s="25"/>
      <c r="Q177" s="26">
        <v>47769694</v>
      </c>
    </row>
    <row r="178" spans="1:17" x14ac:dyDescent="0.25">
      <c r="A178" s="23">
        <v>30096960</v>
      </c>
      <c r="B178" s="32">
        <v>33</v>
      </c>
      <c r="C178" s="32">
        <v>125</v>
      </c>
      <c r="D178" s="27" t="s">
        <v>184</v>
      </c>
      <c r="E178" s="25"/>
      <c r="F178" s="25"/>
      <c r="G178" s="25"/>
      <c r="H178" s="25"/>
      <c r="I178" s="25"/>
      <c r="J178" s="25">
        <v>23531890</v>
      </c>
      <c r="K178" s="25"/>
      <c r="L178" s="25"/>
      <c r="M178" s="25"/>
      <c r="N178" s="25"/>
      <c r="O178" s="25"/>
      <c r="P178" s="25"/>
      <c r="Q178" s="26">
        <v>23531890</v>
      </c>
    </row>
    <row r="179" spans="1:17" ht="22.5" x14ac:dyDescent="0.25">
      <c r="A179" s="23">
        <v>30097032</v>
      </c>
      <c r="B179" s="32">
        <v>33</v>
      </c>
      <c r="C179" s="32">
        <v>125</v>
      </c>
      <c r="D179" s="27" t="s">
        <v>185</v>
      </c>
      <c r="E179" s="25"/>
      <c r="F179" s="25"/>
      <c r="G179" s="25"/>
      <c r="H179" s="25">
        <v>4944750</v>
      </c>
      <c r="I179" s="25"/>
      <c r="J179" s="25"/>
      <c r="K179" s="25"/>
      <c r="L179" s="25"/>
      <c r="M179" s="25"/>
      <c r="N179" s="25"/>
      <c r="O179" s="25"/>
      <c r="P179" s="25"/>
      <c r="Q179" s="26">
        <v>4944750</v>
      </c>
    </row>
    <row r="180" spans="1:17" x14ac:dyDescent="0.25">
      <c r="A180" s="23">
        <v>30098065</v>
      </c>
      <c r="B180" s="32">
        <v>33</v>
      </c>
      <c r="C180" s="32">
        <v>125</v>
      </c>
      <c r="D180" s="27" t="s">
        <v>186</v>
      </c>
      <c r="E180" s="25"/>
      <c r="F180" s="25">
        <v>4438670</v>
      </c>
      <c r="G180" s="25"/>
      <c r="H180" s="25"/>
      <c r="I180" s="25"/>
      <c r="J180" s="25">
        <v>3670288</v>
      </c>
      <c r="K180" s="25"/>
      <c r="L180" s="25"/>
      <c r="M180" s="25"/>
      <c r="N180" s="25"/>
      <c r="O180" s="25"/>
      <c r="P180" s="25"/>
      <c r="Q180" s="26">
        <v>8108958</v>
      </c>
    </row>
    <row r="181" spans="1:17" ht="22.5" x14ac:dyDescent="0.25">
      <c r="A181" s="23">
        <v>30098249</v>
      </c>
      <c r="B181" s="32">
        <v>33</v>
      </c>
      <c r="C181" s="32">
        <v>125</v>
      </c>
      <c r="D181" s="27" t="s">
        <v>187</v>
      </c>
      <c r="E181" s="25"/>
      <c r="F181" s="25">
        <v>6770061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6">
        <v>6770061</v>
      </c>
    </row>
    <row r="182" spans="1:17" x14ac:dyDescent="0.25">
      <c r="A182" s="23">
        <v>30098292</v>
      </c>
      <c r="B182" s="32">
        <v>33</v>
      </c>
      <c r="C182" s="32">
        <v>125</v>
      </c>
      <c r="D182" s="27" t="s">
        <v>188</v>
      </c>
      <c r="E182" s="25"/>
      <c r="F182" s="25"/>
      <c r="G182" s="25"/>
      <c r="H182" s="25"/>
      <c r="I182" s="25">
        <v>17499664</v>
      </c>
      <c r="J182" s="25"/>
      <c r="K182" s="25"/>
      <c r="L182" s="25"/>
      <c r="M182" s="25"/>
      <c r="N182" s="25"/>
      <c r="O182" s="25"/>
      <c r="P182" s="25"/>
      <c r="Q182" s="26">
        <v>17499664</v>
      </c>
    </row>
    <row r="183" spans="1:17" ht="22.5" x14ac:dyDescent="0.25">
      <c r="A183" s="23">
        <v>30098442</v>
      </c>
      <c r="B183" s="32">
        <v>33</v>
      </c>
      <c r="C183" s="32">
        <v>125</v>
      </c>
      <c r="D183" s="27" t="s">
        <v>189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>
        <v>20618622</v>
      </c>
      <c r="O183" s="25"/>
      <c r="P183" s="25">
        <v>20618378</v>
      </c>
      <c r="Q183" s="26">
        <v>41237000</v>
      </c>
    </row>
    <row r="184" spans="1:17" ht="22.5" x14ac:dyDescent="0.25">
      <c r="A184" s="23">
        <v>30098865</v>
      </c>
      <c r="B184" s="32">
        <v>33</v>
      </c>
      <c r="C184" s="32">
        <v>125</v>
      </c>
      <c r="D184" s="27" t="s">
        <v>190</v>
      </c>
      <c r="E184" s="25"/>
      <c r="F184" s="25">
        <v>14835157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>
        <v>14835157</v>
      </c>
    </row>
    <row r="185" spans="1:17" x14ac:dyDescent="0.25">
      <c r="A185" s="23">
        <v>30098866</v>
      </c>
      <c r="B185" s="32">
        <v>33</v>
      </c>
      <c r="C185" s="32">
        <v>125</v>
      </c>
      <c r="D185" s="27" t="s">
        <v>191</v>
      </c>
      <c r="E185" s="25"/>
      <c r="F185" s="25"/>
      <c r="G185" s="25"/>
      <c r="H185" s="25"/>
      <c r="I185" s="25">
        <v>152650</v>
      </c>
      <c r="J185" s="25"/>
      <c r="K185" s="25"/>
      <c r="L185" s="25"/>
      <c r="M185" s="25"/>
      <c r="N185" s="25"/>
      <c r="O185" s="25"/>
      <c r="P185" s="25"/>
      <c r="Q185" s="26">
        <v>152650</v>
      </c>
    </row>
    <row r="186" spans="1:17" ht="24" x14ac:dyDescent="0.25">
      <c r="A186" s="28">
        <v>30101209</v>
      </c>
      <c r="B186" s="32">
        <v>33</v>
      </c>
      <c r="C186" s="32">
        <v>125</v>
      </c>
      <c r="D186" s="31" t="s">
        <v>192</v>
      </c>
      <c r="E186" s="25"/>
      <c r="F186" s="25"/>
      <c r="G186" s="25"/>
      <c r="H186" s="25"/>
      <c r="I186" s="25"/>
      <c r="J186" s="25">
        <v>11690000</v>
      </c>
      <c r="K186" s="25"/>
      <c r="L186" s="25"/>
      <c r="M186" s="25">
        <v>23789850</v>
      </c>
      <c r="N186" s="25"/>
      <c r="O186" s="25">
        <v>11281200</v>
      </c>
      <c r="P186" s="25"/>
      <c r="Q186" s="26">
        <v>46761050</v>
      </c>
    </row>
    <row r="187" spans="1:17" x14ac:dyDescent="0.25">
      <c r="A187" s="23">
        <v>30101906</v>
      </c>
      <c r="B187" s="32">
        <v>33</v>
      </c>
      <c r="C187" s="32">
        <v>125</v>
      </c>
      <c r="D187" s="24" t="s">
        <v>193</v>
      </c>
      <c r="E187" s="25"/>
      <c r="F187" s="25"/>
      <c r="G187" s="25"/>
      <c r="H187" s="25"/>
      <c r="I187" s="25"/>
      <c r="J187" s="25">
        <v>20050000</v>
      </c>
      <c r="K187" s="25"/>
      <c r="L187" s="25"/>
      <c r="M187" s="25"/>
      <c r="N187" s="25"/>
      <c r="O187" s="25"/>
      <c r="P187" s="25"/>
      <c r="Q187" s="26">
        <v>20050000</v>
      </c>
    </row>
    <row r="188" spans="1:17" x14ac:dyDescent="0.25">
      <c r="A188" s="28">
        <v>30102004</v>
      </c>
      <c r="B188" s="32">
        <v>33</v>
      </c>
      <c r="C188" s="32">
        <v>125</v>
      </c>
      <c r="D188" s="33" t="s">
        <v>194</v>
      </c>
      <c r="E188" s="25"/>
      <c r="F188" s="25"/>
      <c r="G188" s="25"/>
      <c r="H188" s="25"/>
      <c r="I188" s="25"/>
      <c r="J188" s="25"/>
      <c r="K188" s="25"/>
      <c r="L188" s="25">
        <v>18562000</v>
      </c>
      <c r="M188" s="25">
        <v>11137401</v>
      </c>
      <c r="N188" s="25"/>
      <c r="O188" s="25">
        <v>44549102</v>
      </c>
      <c r="P188" s="25"/>
      <c r="Q188" s="26">
        <v>74248503</v>
      </c>
    </row>
    <row r="189" spans="1:17" ht="24" x14ac:dyDescent="0.25">
      <c r="A189" s="23">
        <v>30104037</v>
      </c>
      <c r="B189" s="32">
        <v>33</v>
      </c>
      <c r="C189" s="32">
        <v>125</v>
      </c>
      <c r="D189" s="31" t="s">
        <v>195</v>
      </c>
      <c r="E189" s="25"/>
      <c r="F189" s="25"/>
      <c r="G189" s="25">
        <v>11873344</v>
      </c>
      <c r="H189" s="25"/>
      <c r="I189" s="25">
        <v>17810002</v>
      </c>
      <c r="J189" s="25">
        <v>17810029</v>
      </c>
      <c r="K189" s="25"/>
      <c r="L189" s="25"/>
      <c r="M189" s="25"/>
      <c r="N189" s="25"/>
      <c r="O189" s="25"/>
      <c r="P189" s="25"/>
      <c r="Q189" s="26">
        <v>47493375</v>
      </c>
    </row>
    <row r="190" spans="1:17" ht="24" x14ac:dyDescent="0.25">
      <c r="A190" s="23">
        <v>30104041</v>
      </c>
      <c r="B190" s="32">
        <v>33</v>
      </c>
      <c r="C190" s="32">
        <v>125</v>
      </c>
      <c r="D190" s="31" t="s">
        <v>196</v>
      </c>
      <c r="E190" s="25"/>
      <c r="F190" s="25"/>
      <c r="G190" s="25">
        <v>11762188</v>
      </c>
      <c r="H190" s="25"/>
      <c r="I190" s="25">
        <v>17643282</v>
      </c>
      <c r="J190" s="25">
        <v>17643281</v>
      </c>
      <c r="K190" s="25"/>
      <c r="L190" s="25"/>
      <c r="M190" s="25"/>
      <c r="N190" s="25"/>
      <c r="O190" s="25"/>
      <c r="P190" s="25"/>
      <c r="Q190" s="26">
        <v>47048751</v>
      </c>
    </row>
    <row r="191" spans="1:17" ht="24" x14ac:dyDescent="0.25">
      <c r="A191" s="28">
        <v>30104077</v>
      </c>
      <c r="B191" s="32">
        <v>33</v>
      </c>
      <c r="C191" s="32">
        <v>125</v>
      </c>
      <c r="D191" s="31" t="s">
        <v>197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>
        <v>5158680</v>
      </c>
      <c r="Q191" s="26">
        <v>5158680</v>
      </c>
    </row>
    <row r="192" spans="1:17" x14ac:dyDescent="0.25">
      <c r="A192" s="28">
        <v>30104768</v>
      </c>
      <c r="B192" s="32">
        <v>33</v>
      </c>
      <c r="C192" s="32">
        <v>125</v>
      </c>
      <c r="D192" s="31" t="s">
        <v>198</v>
      </c>
      <c r="E192" s="25"/>
      <c r="F192" s="25"/>
      <c r="G192" s="25"/>
      <c r="H192" s="25">
        <v>24999500</v>
      </c>
      <c r="I192" s="25"/>
      <c r="J192" s="25"/>
      <c r="K192" s="25"/>
      <c r="L192" s="25"/>
      <c r="M192" s="25"/>
      <c r="N192" s="25"/>
      <c r="O192" s="25"/>
      <c r="P192" s="25"/>
      <c r="Q192" s="26">
        <v>24999500</v>
      </c>
    </row>
    <row r="193" spans="1:17" x14ac:dyDescent="0.25">
      <c r="A193" s="23">
        <v>30105571</v>
      </c>
      <c r="B193" s="32">
        <v>33</v>
      </c>
      <c r="C193" s="32">
        <v>125</v>
      </c>
      <c r="D193" s="34" t="s">
        <v>199</v>
      </c>
      <c r="E193" s="25"/>
      <c r="F193" s="25"/>
      <c r="G193" s="25"/>
      <c r="H193" s="25"/>
      <c r="I193" s="25"/>
      <c r="J193" s="25"/>
      <c r="K193" s="25"/>
      <c r="L193" s="25"/>
      <c r="M193" s="25">
        <v>17843000</v>
      </c>
      <c r="N193" s="25"/>
      <c r="O193" s="25"/>
      <c r="P193" s="25"/>
      <c r="Q193" s="26">
        <v>17843000</v>
      </c>
    </row>
    <row r="194" spans="1:17" ht="24" x14ac:dyDescent="0.25">
      <c r="A194" s="28">
        <v>30105895</v>
      </c>
      <c r="B194" s="32">
        <v>33</v>
      </c>
      <c r="C194" s="32">
        <v>125</v>
      </c>
      <c r="D194" s="35" t="s">
        <v>200</v>
      </c>
      <c r="E194" s="25"/>
      <c r="F194" s="25"/>
      <c r="G194" s="25"/>
      <c r="H194" s="25"/>
      <c r="I194" s="25"/>
      <c r="J194" s="25"/>
      <c r="K194" s="25"/>
      <c r="L194" s="25"/>
      <c r="M194" s="25">
        <v>23851143</v>
      </c>
      <c r="N194" s="25"/>
      <c r="O194" s="25">
        <v>19801380</v>
      </c>
      <c r="P194" s="25"/>
      <c r="Q194" s="26">
        <v>43652523</v>
      </c>
    </row>
    <row r="195" spans="1:17" ht="24" x14ac:dyDescent="0.25">
      <c r="A195" s="28">
        <v>30105899</v>
      </c>
      <c r="B195" s="32">
        <v>33</v>
      </c>
      <c r="C195" s="32">
        <v>125</v>
      </c>
      <c r="D195" s="35" t="s">
        <v>201</v>
      </c>
      <c r="E195" s="25"/>
      <c r="F195" s="25">
        <v>10150863</v>
      </c>
      <c r="G195" s="25"/>
      <c r="H195" s="25"/>
      <c r="I195" s="25"/>
      <c r="J195" s="25">
        <v>1127873</v>
      </c>
      <c r="K195" s="25"/>
      <c r="L195" s="25"/>
      <c r="M195" s="25"/>
      <c r="N195" s="25"/>
      <c r="O195" s="25"/>
      <c r="P195" s="25"/>
      <c r="Q195" s="26">
        <v>11278736</v>
      </c>
    </row>
    <row r="196" spans="1:17" ht="24" x14ac:dyDescent="0.25">
      <c r="A196" s="28">
        <v>30105901</v>
      </c>
      <c r="B196" s="32">
        <v>33</v>
      </c>
      <c r="C196" s="32">
        <v>125</v>
      </c>
      <c r="D196" s="35" t="s">
        <v>202</v>
      </c>
      <c r="E196" s="25"/>
      <c r="F196" s="25">
        <v>12956440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6">
        <v>12956440</v>
      </c>
    </row>
    <row r="197" spans="1:17" ht="24" x14ac:dyDescent="0.25">
      <c r="A197" s="28">
        <v>30105902</v>
      </c>
      <c r="B197" s="32">
        <v>33</v>
      </c>
      <c r="C197" s="32">
        <v>125</v>
      </c>
      <c r="D197" s="35" t="s">
        <v>203</v>
      </c>
      <c r="E197" s="25"/>
      <c r="F197" s="25">
        <v>33415728</v>
      </c>
      <c r="G197" s="25"/>
      <c r="H197" s="25">
        <v>3633219</v>
      </c>
      <c r="I197" s="25"/>
      <c r="J197" s="25"/>
      <c r="K197" s="25"/>
      <c r="L197" s="25"/>
      <c r="M197" s="25"/>
      <c r="N197" s="25"/>
      <c r="O197" s="25"/>
      <c r="P197" s="25"/>
      <c r="Q197" s="26">
        <v>37048947</v>
      </c>
    </row>
    <row r="198" spans="1:17" ht="24" x14ac:dyDescent="0.25">
      <c r="A198" s="28">
        <v>30106177</v>
      </c>
      <c r="B198" s="32">
        <v>33</v>
      </c>
      <c r="C198" s="32">
        <v>125</v>
      </c>
      <c r="D198" s="35" t="s">
        <v>204</v>
      </c>
      <c r="E198" s="25"/>
      <c r="F198" s="25"/>
      <c r="G198" s="25"/>
      <c r="H198" s="25"/>
      <c r="I198" s="25"/>
      <c r="J198" s="25">
        <v>9198000</v>
      </c>
      <c r="K198" s="25"/>
      <c r="L198" s="25">
        <v>23835806</v>
      </c>
      <c r="M198" s="25"/>
      <c r="N198" s="25"/>
      <c r="O198" s="25"/>
      <c r="P198" s="25">
        <v>3758614</v>
      </c>
      <c r="Q198" s="26">
        <v>36792420</v>
      </c>
    </row>
    <row r="199" spans="1:17" x14ac:dyDescent="0.25">
      <c r="A199" s="28">
        <v>30106550</v>
      </c>
      <c r="B199" s="32">
        <v>33</v>
      </c>
      <c r="C199" s="32">
        <v>125</v>
      </c>
      <c r="D199" s="31" t="s">
        <v>205</v>
      </c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>
        <v>6278850</v>
      </c>
      <c r="Q199" s="26">
        <v>6278850</v>
      </c>
    </row>
    <row r="200" spans="1:17" ht="24" x14ac:dyDescent="0.25">
      <c r="A200" s="36">
        <v>30107563</v>
      </c>
      <c r="B200" s="32">
        <v>33</v>
      </c>
      <c r="C200" s="32">
        <v>125</v>
      </c>
      <c r="D200" s="31" t="s">
        <v>206</v>
      </c>
      <c r="E200" s="25"/>
      <c r="F200" s="25"/>
      <c r="G200" s="25"/>
      <c r="H200" s="25">
        <v>15789880</v>
      </c>
      <c r="I200" s="25">
        <v>299277</v>
      </c>
      <c r="J200" s="25">
        <v>17852241</v>
      </c>
      <c r="K200" s="25"/>
      <c r="L200" s="25"/>
      <c r="M200" s="25"/>
      <c r="N200" s="25"/>
      <c r="O200" s="25"/>
      <c r="P200" s="25"/>
      <c r="Q200" s="26">
        <v>33941398</v>
      </c>
    </row>
    <row r="201" spans="1:17" ht="24" x14ac:dyDescent="0.25">
      <c r="A201" s="28">
        <v>30109073</v>
      </c>
      <c r="B201" s="32">
        <v>33</v>
      </c>
      <c r="C201" s="32">
        <v>125</v>
      </c>
      <c r="D201" s="31" t="s">
        <v>207</v>
      </c>
      <c r="E201" s="25"/>
      <c r="F201" s="25">
        <v>24558715</v>
      </c>
      <c r="G201" s="25"/>
      <c r="H201" s="25">
        <v>24558714</v>
      </c>
      <c r="I201" s="25"/>
      <c r="J201" s="25"/>
      <c r="K201" s="25"/>
      <c r="L201" s="25"/>
      <c r="M201" s="25"/>
      <c r="N201" s="25"/>
      <c r="O201" s="25"/>
      <c r="P201" s="25"/>
      <c r="Q201" s="26">
        <v>49117429</v>
      </c>
    </row>
    <row r="202" spans="1:17" ht="24" x14ac:dyDescent="0.25">
      <c r="A202" s="36">
        <v>30110738</v>
      </c>
      <c r="B202" s="32">
        <v>33</v>
      </c>
      <c r="C202" s="32">
        <v>125</v>
      </c>
      <c r="D202" s="31" t="s">
        <v>208</v>
      </c>
      <c r="E202" s="25"/>
      <c r="F202" s="25"/>
      <c r="G202" s="25"/>
      <c r="H202" s="25"/>
      <c r="I202" s="25"/>
      <c r="J202" s="25"/>
      <c r="K202" s="25"/>
      <c r="L202" s="25">
        <v>11162250</v>
      </c>
      <c r="M202" s="25"/>
      <c r="N202" s="25"/>
      <c r="O202" s="25">
        <v>20092050</v>
      </c>
      <c r="P202" s="25"/>
      <c r="Q202" s="26">
        <v>31254300</v>
      </c>
    </row>
    <row r="203" spans="1:17" ht="24" x14ac:dyDescent="0.25">
      <c r="A203" s="36">
        <v>30110981</v>
      </c>
      <c r="B203" s="32">
        <v>33</v>
      </c>
      <c r="C203" s="32">
        <v>125</v>
      </c>
      <c r="D203" s="31" t="s">
        <v>209</v>
      </c>
      <c r="E203" s="25"/>
      <c r="F203" s="25"/>
      <c r="G203" s="25"/>
      <c r="H203" s="25"/>
      <c r="I203" s="25"/>
      <c r="J203" s="25"/>
      <c r="K203" s="25"/>
      <c r="L203" s="25">
        <v>7624000</v>
      </c>
      <c r="M203" s="25"/>
      <c r="N203" s="25"/>
      <c r="O203" s="25">
        <v>5718000</v>
      </c>
      <c r="P203" s="25"/>
      <c r="Q203" s="26">
        <v>13342000</v>
      </c>
    </row>
    <row r="204" spans="1:17" ht="23.25" x14ac:dyDescent="0.25">
      <c r="A204" s="28">
        <v>30111096</v>
      </c>
      <c r="B204" s="32">
        <v>33</v>
      </c>
      <c r="C204" s="32">
        <v>125</v>
      </c>
      <c r="D204" s="33" t="s">
        <v>210</v>
      </c>
      <c r="E204" s="25"/>
      <c r="F204" s="25"/>
      <c r="G204" s="25"/>
      <c r="H204" s="25"/>
      <c r="I204" s="25"/>
      <c r="J204" s="25"/>
      <c r="K204" s="25"/>
      <c r="L204" s="25">
        <v>8845284</v>
      </c>
      <c r="M204" s="25">
        <v>18230567</v>
      </c>
      <c r="N204" s="25">
        <v>540000</v>
      </c>
      <c r="O204" s="25"/>
      <c r="P204" s="25">
        <v>18410567</v>
      </c>
      <c r="Q204" s="26">
        <v>46026418</v>
      </c>
    </row>
    <row r="205" spans="1:17" ht="24" x14ac:dyDescent="0.25">
      <c r="A205" s="28">
        <v>30112091</v>
      </c>
      <c r="B205" s="32">
        <v>33</v>
      </c>
      <c r="C205" s="32">
        <v>125</v>
      </c>
      <c r="D205" s="31" t="s">
        <v>211</v>
      </c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>
        <v>12377493</v>
      </c>
      <c r="P205" s="25">
        <v>17328492</v>
      </c>
      <c r="Q205" s="26">
        <v>29705985</v>
      </c>
    </row>
    <row r="206" spans="1:17" x14ac:dyDescent="0.25">
      <c r="A206" s="28">
        <v>30112133</v>
      </c>
      <c r="B206" s="32">
        <v>33</v>
      </c>
      <c r="C206" s="32">
        <v>125</v>
      </c>
      <c r="D206" s="31" t="s">
        <v>212</v>
      </c>
      <c r="E206" s="25"/>
      <c r="F206" s="25">
        <v>10019150</v>
      </c>
      <c r="G206" s="25"/>
      <c r="H206" s="25"/>
      <c r="I206" s="25"/>
      <c r="J206" s="25">
        <v>11811088</v>
      </c>
      <c r="K206" s="25"/>
      <c r="L206" s="25"/>
      <c r="M206" s="25"/>
      <c r="N206" s="25"/>
      <c r="O206" s="25">
        <v>1561762</v>
      </c>
      <c r="P206" s="25"/>
      <c r="Q206" s="26">
        <v>23392000</v>
      </c>
    </row>
    <row r="207" spans="1:17" ht="23.25" x14ac:dyDescent="0.25">
      <c r="A207" s="28">
        <v>30112611</v>
      </c>
      <c r="B207" s="32">
        <v>33</v>
      </c>
      <c r="C207" s="32">
        <v>125</v>
      </c>
      <c r="D207" s="33" t="s">
        <v>213</v>
      </c>
      <c r="E207" s="25"/>
      <c r="F207" s="25"/>
      <c r="G207" s="25"/>
      <c r="H207" s="25"/>
      <c r="I207" s="25"/>
      <c r="J207" s="25"/>
      <c r="K207" s="25"/>
      <c r="L207" s="25"/>
      <c r="M207" s="25">
        <v>16737112</v>
      </c>
      <c r="N207" s="25"/>
      <c r="O207" s="25"/>
      <c r="P207" s="25"/>
      <c r="Q207" s="26">
        <v>16737112</v>
      </c>
    </row>
    <row r="208" spans="1:17" ht="23.25" x14ac:dyDescent="0.25">
      <c r="A208" s="28">
        <v>30112789</v>
      </c>
      <c r="B208" s="32">
        <v>33</v>
      </c>
      <c r="C208" s="32">
        <v>125</v>
      </c>
      <c r="D208" s="33" t="s">
        <v>214</v>
      </c>
      <c r="E208" s="25"/>
      <c r="F208" s="25"/>
      <c r="G208" s="25"/>
      <c r="H208" s="25"/>
      <c r="I208" s="25"/>
      <c r="J208" s="25"/>
      <c r="K208" s="25"/>
      <c r="L208" s="25"/>
      <c r="M208" s="25">
        <v>16737112</v>
      </c>
      <c r="N208" s="25"/>
      <c r="O208" s="25"/>
      <c r="P208" s="25">
        <v>41322750</v>
      </c>
      <c r="Q208" s="26">
        <v>58059862</v>
      </c>
    </row>
    <row r="209" spans="1:17" x14ac:dyDescent="0.25">
      <c r="A209" s="28">
        <v>30113902</v>
      </c>
      <c r="B209" s="32">
        <v>33</v>
      </c>
      <c r="C209" s="32">
        <v>125</v>
      </c>
      <c r="D209" s="31" t="s">
        <v>215</v>
      </c>
      <c r="E209" s="25"/>
      <c r="F209" s="25"/>
      <c r="G209" s="25">
        <v>16054532</v>
      </c>
      <c r="H209" s="25">
        <v>3482193</v>
      </c>
      <c r="I209" s="25"/>
      <c r="J209" s="25"/>
      <c r="K209" s="25"/>
      <c r="L209" s="25"/>
      <c r="M209" s="25"/>
      <c r="N209" s="25"/>
      <c r="O209" s="25"/>
      <c r="P209" s="25"/>
      <c r="Q209" s="26">
        <v>19536725</v>
      </c>
    </row>
    <row r="210" spans="1:17" ht="24" x14ac:dyDescent="0.25">
      <c r="A210" s="28">
        <v>30113920</v>
      </c>
      <c r="B210" s="32">
        <v>33</v>
      </c>
      <c r="C210" s="32">
        <v>125</v>
      </c>
      <c r="D210" s="31" t="s">
        <v>216</v>
      </c>
      <c r="E210" s="25"/>
      <c r="F210" s="25">
        <v>24713945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6">
        <v>24713945</v>
      </c>
    </row>
    <row r="211" spans="1:17" x14ac:dyDescent="0.25">
      <c r="A211" s="28">
        <v>30114296</v>
      </c>
      <c r="B211" s="32">
        <v>33</v>
      </c>
      <c r="C211" s="32">
        <v>125</v>
      </c>
      <c r="D211" s="31" t="s">
        <v>217</v>
      </c>
      <c r="E211" s="25"/>
      <c r="F211" s="25"/>
      <c r="G211" s="25"/>
      <c r="H211" s="25">
        <v>23652422</v>
      </c>
      <c r="I211" s="25"/>
      <c r="J211" s="25"/>
      <c r="K211" s="25"/>
      <c r="L211" s="25"/>
      <c r="M211" s="25"/>
      <c r="N211" s="25"/>
      <c r="O211" s="25"/>
      <c r="P211" s="25"/>
      <c r="Q211" s="26">
        <v>23652422</v>
      </c>
    </row>
    <row r="212" spans="1:17" x14ac:dyDescent="0.25">
      <c r="A212" s="28">
        <v>30115089</v>
      </c>
      <c r="B212" s="32">
        <v>33</v>
      </c>
      <c r="C212" s="32">
        <v>125</v>
      </c>
      <c r="D212" s="31" t="s">
        <v>218</v>
      </c>
      <c r="E212" s="25"/>
      <c r="F212" s="25"/>
      <c r="G212" s="25"/>
      <c r="H212" s="25"/>
      <c r="I212" s="25"/>
      <c r="J212" s="25">
        <v>7553906</v>
      </c>
      <c r="K212" s="25"/>
      <c r="L212" s="25"/>
      <c r="M212" s="25"/>
      <c r="N212" s="25"/>
      <c r="O212" s="25">
        <v>24161719</v>
      </c>
      <c r="P212" s="25"/>
      <c r="Q212" s="26">
        <v>31715625</v>
      </c>
    </row>
    <row r="213" spans="1:17" x14ac:dyDescent="0.25">
      <c r="A213" s="28">
        <v>30115091</v>
      </c>
      <c r="B213" s="32">
        <v>33</v>
      </c>
      <c r="C213" s="32">
        <v>125</v>
      </c>
      <c r="D213" s="31" t="s">
        <v>219</v>
      </c>
      <c r="E213" s="25"/>
      <c r="F213" s="25"/>
      <c r="G213" s="25"/>
      <c r="H213" s="25"/>
      <c r="I213" s="25"/>
      <c r="J213" s="25">
        <v>15870353</v>
      </c>
      <c r="K213" s="25"/>
      <c r="L213" s="25"/>
      <c r="M213" s="25">
        <v>14243317</v>
      </c>
      <c r="N213" s="25"/>
      <c r="O213" s="25"/>
      <c r="P213" s="25">
        <v>35337740</v>
      </c>
      <c r="Q213" s="26">
        <v>65451410</v>
      </c>
    </row>
    <row r="214" spans="1:17" x14ac:dyDescent="0.25">
      <c r="A214" s="28">
        <v>30115175</v>
      </c>
      <c r="B214" s="32">
        <v>33</v>
      </c>
      <c r="C214" s="32">
        <v>125</v>
      </c>
      <c r="D214" s="31" t="s">
        <v>220</v>
      </c>
      <c r="E214" s="25"/>
      <c r="F214" s="25"/>
      <c r="G214" s="25"/>
      <c r="H214" s="25"/>
      <c r="I214" s="25"/>
      <c r="J214" s="25">
        <v>19538132</v>
      </c>
      <c r="K214" s="25"/>
      <c r="L214" s="25"/>
      <c r="M214" s="25">
        <v>32563553</v>
      </c>
      <c r="N214" s="25">
        <v>26050842</v>
      </c>
      <c r="O214" s="25"/>
      <c r="P214" s="25"/>
      <c r="Q214" s="26">
        <v>78152527</v>
      </c>
    </row>
    <row r="215" spans="1:17" ht="24" x14ac:dyDescent="0.25">
      <c r="A215" s="28">
        <v>30115179</v>
      </c>
      <c r="B215" s="32">
        <v>33</v>
      </c>
      <c r="C215" s="32">
        <v>125</v>
      </c>
      <c r="D215" s="31" t="s">
        <v>221</v>
      </c>
      <c r="E215" s="25"/>
      <c r="F215" s="25"/>
      <c r="G215" s="25"/>
      <c r="H215" s="25"/>
      <c r="I215" s="25"/>
      <c r="J215" s="25"/>
      <c r="K215" s="25"/>
      <c r="L215" s="25"/>
      <c r="M215" s="25">
        <v>18962300</v>
      </c>
      <c r="N215" s="25"/>
      <c r="O215" s="25">
        <v>17374612</v>
      </c>
      <c r="P215" s="25">
        <v>12978100</v>
      </c>
      <c r="Q215" s="26">
        <v>49315012</v>
      </c>
    </row>
    <row r="216" spans="1:17" x14ac:dyDescent="0.25">
      <c r="A216" s="37">
        <v>30115232</v>
      </c>
      <c r="B216" s="32">
        <v>33</v>
      </c>
      <c r="C216" s="32">
        <v>125</v>
      </c>
      <c r="D216" s="33" t="s">
        <v>222</v>
      </c>
      <c r="E216" s="25"/>
      <c r="F216" s="25"/>
      <c r="G216" s="25"/>
      <c r="H216" s="25"/>
      <c r="I216" s="25"/>
      <c r="J216" s="25"/>
      <c r="K216" s="25"/>
      <c r="L216" s="25"/>
      <c r="M216" s="25">
        <v>10947405</v>
      </c>
      <c r="N216" s="25"/>
      <c r="O216" s="25">
        <v>10947405</v>
      </c>
      <c r="P216" s="25"/>
      <c r="Q216" s="26">
        <v>21894810</v>
      </c>
    </row>
    <row r="217" spans="1:17" x14ac:dyDescent="0.25">
      <c r="A217" s="28">
        <v>30115913</v>
      </c>
      <c r="B217" s="32">
        <v>33</v>
      </c>
      <c r="C217" s="32">
        <v>125</v>
      </c>
      <c r="D217" s="38" t="s">
        <v>223</v>
      </c>
      <c r="E217" s="25"/>
      <c r="F217" s="25"/>
      <c r="G217" s="25"/>
      <c r="H217" s="25"/>
      <c r="I217" s="25"/>
      <c r="J217" s="25">
        <v>25700000</v>
      </c>
      <c r="K217" s="25"/>
      <c r="L217" s="25"/>
      <c r="M217" s="25"/>
      <c r="N217" s="25"/>
      <c r="O217" s="25"/>
      <c r="P217" s="25"/>
      <c r="Q217" s="26">
        <v>25700000</v>
      </c>
    </row>
    <row r="218" spans="1:17" x14ac:dyDescent="0.25">
      <c r="A218" s="28">
        <v>30115916</v>
      </c>
      <c r="B218" s="32">
        <v>33</v>
      </c>
      <c r="C218" s="32">
        <v>125</v>
      </c>
      <c r="D218" s="38" t="s">
        <v>224</v>
      </c>
      <c r="E218" s="25"/>
      <c r="F218" s="25"/>
      <c r="G218" s="25"/>
      <c r="H218" s="25"/>
      <c r="I218" s="25"/>
      <c r="J218" s="25">
        <v>25265000</v>
      </c>
      <c r="K218" s="25"/>
      <c r="L218" s="25"/>
      <c r="M218" s="25"/>
      <c r="N218" s="25"/>
      <c r="O218" s="25"/>
      <c r="P218" s="25"/>
      <c r="Q218" s="26">
        <v>25265000</v>
      </c>
    </row>
    <row r="219" spans="1:17" x14ac:dyDescent="0.25">
      <c r="A219" s="28">
        <v>30115922</v>
      </c>
      <c r="B219" s="32">
        <v>33</v>
      </c>
      <c r="C219" s="32">
        <v>125</v>
      </c>
      <c r="D219" s="38" t="s">
        <v>225</v>
      </c>
      <c r="E219" s="25"/>
      <c r="F219" s="25"/>
      <c r="G219" s="25"/>
      <c r="H219" s="25"/>
      <c r="I219" s="25"/>
      <c r="J219" s="25">
        <v>25750000</v>
      </c>
      <c r="K219" s="25"/>
      <c r="L219" s="25"/>
      <c r="M219" s="25"/>
      <c r="N219" s="25"/>
      <c r="O219" s="25"/>
      <c r="P219" s="25"/>
      <c r="Q219" s="26">
        <v>25750000</v>
      </c>
    </row>
    <row r="220" spans="1:17" ht="23.25" x14ac:dyDescent="0.25">
      <c r="A220" s="28">
        <v>30115941</v>
      </c>
      <c r="B220" s="32">
        <v>33</v>
      </c>
      <c r="C220" s="32">
        <v>125</v>
      </c>
      <c r="D220" s="38" t="s">
        <v>226</v>
      </c>
      <c r="E220" s="25"/>
      <c r="F220" s="25">
        <v>10808296</v>
      </c>
      <c r="G220" s="25">
        <v>7205824</v>
      </c>
      <c r="H220" s="25"/>
      <c r="I220" s="25"/>
      <c r="J220" s="25">
        <v>1900000</v>
      </c>
      <c r="K220" s="25"/>
      <c r="L220" s="25"/>
      <c r="M220" s="25"/>
      <c r="N220" s="25"/>
      <c r="O220" s="25"/>
      <c r="P220" s="25"/>
      <c r="Q220" s="26">
        <v>19914120</v>
      </c>
    </row>
    <row r="221" spans="1:17" ht="23.25" x14ac:dyDescent="0.25">
      <c r="A221" s="28">
        <v>30116369</v>
      </c>
      <c r="B221" s="32">
        <v>33</v>
      </c>
      <c r="C221" s="32">
        <v>125</v>
      </c>
      <c r="D221" s="33" t="s">
        <v>227</v>
      </c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>
        <v>6724009</v>
      </c>
      <c r="Q221" s="26">
        <v>6724009</v>
      </c>
    </row>
    <row r="222" spans="1:17" x14ac:dyDescent="0.25">
      <c r="A222" s="28">
        <v>30116434</v>
      </c>
      <c r="B222" s="32">
        <v>33</v>
      </c>
      <c r="C222" s="32">
        <v>125</v>
      </c>
      <c r="D222" s="33" t="s">
        <v>228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>
        <v>14205401</v>
      </c>
      <c r="Q222" s="26">
        <v>14205401</v>
      </c>
    </row>
    <row r="223" spans="1:17" ht="23.25" x14ac:dyDescent="0.25">
      <c r="A223" s="28">
        <v>30116687</v>
      </c>
      <c r="B223" s="32">
        <v>33</v>
      </c>
      <c r="C223" s="32">
        <v>125</v>
      </c>
      <c r="D223" s="33" t="s">
        <v>229</v>
      </c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>
        <v>11469461</v>
      </c>
      <c r="Q223" s="26">
        <v>11469461</v>
      </c>
    </row>
    <row r="224" spans="1:17" x14ac:dyDescent="0.25">
      <c r="A224" s="28">
        <v>30117585</v>
      </c>
      <c r="B224" s="32">
        <v>33</v>
      </c>
      <c r="C224" s="32">
        <v>125</v>
      </c>
      <c r="D224" s="33" t="s">
        <v>230</v>
      </c>
      <c r="E224" s="25"/>
      <c r="F224" s="25"/>
      <c r="G224" s="25"/>
      <c r="H224" s="25"/>
      <c r="I224" s="25"/>
      <c r="J224" s="25">
        <v>13111156</v>
      </c>
      <c r="K224" s="25"/>
      <c r="L224" s="25"/>
      <c r="M224" s="25">
        <v>11017843</v>
      </c>
      <c r="N224" s="25"/>
      <c r="O224" s="25"/>
      <c r="P224" s="25">
        <v>28315626</v>
      </c>
      <c r="Q224" s="26">
        <v>52444625</v>
      </c>
    </row>
    <row r="225" spans="1:17" x14ac:dyDescent="0.25">
      <c r="A225" s="28">
        <v>30118026</v>
      </c>
      <c r="B225" s="32">
        <v>33</v>
      </c>
      <c r="C225" s="32">
        <v>125</v>
      </c>
      <c r="D225" s="33" t="s">
        <v>231</v>
      </c>
      <c r="E225" s="25"/>
      <c r="F225" s="25">
        <v>19715000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6">
        <v>19715000</v>
      </c>
    </row>
    <row r="226" spans="1:17" x14ac:dyDescent="0.25">
      <c r="A226" s="28">
        <v>30118101</v>
      </c>
      <c r="B226" s="32">
        <v>33</v>
      </c>
      <c r="C226" s="32">
        <v>125</v>
      </c>
      <c r="D226" s="33" t="s">
        <v>232</v>
      </c>
      <c r="E226" s="25"/>
      <c r="F226" s="25">
        <v>21285000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6">
        <v>21285000</v>
      </c>
    </row>
    <row r="227" spans="1:17" ht="23.25" x14ac:dyDescent="0.25">
      <c r="A227" s="28">
        <v>30118745</v>
      </c>
      <c r="B227" s="32">
        <v>33</v>
      </c>
      <c r="C227" s="32">
        <v>125</v>
      </c>
      <c r="D227" s="33" t="s">
        <v>233</v>
      </c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>
        <v>14833200</v>
      </c>
      <c r="Q227" s="26">
        <v>14833200</v>
      </c>
    </row>
    <row r="228" spans="1:17" ht="23.25" x14ac:dyDescent="0.25">
      <c r="A228" s="28">
        <v>30118788</v>
      </c>
      <c r="B228" s="32">
        <v>33</v>
      </c>
      <c r="C228" s="32">
        <v>125</v>
      </c>
      <c r="D228" s="33" t="s">
        <v>234</v>
      </c>
      <c r="E228" s="25"/>
      <c r="F228" s="25"/>
      <c r="G228" s="25">
        <v>23135000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6">
        <v>23135000</v>
      </c>
    </row>
    <row r="229" spans="1:17" x14ac:dyDescent="0.25">
      <c r="A229" s="28">
        <v>30119400</v>
      </c>
      <c r="B229" s="32">
        <v>33</v>
      </c>
      <c r="C229" s="32">
        <v>125</v>
      </c>
      <c r="D229" s="33" t="s">
        <v>235</v>
      </c>
      <c r="E229" s="25"/>
      <c r="F229" s="25"/>
      <c r="G229" s="25"/>
      <c r="H229" s="25"/>
      <c r="I229" s="25"/>
      <c r="J229" s="25"/>
      <c r="K229" s="25"/>
      <c r="L229" s="25">
        <v>11572250</v>
      </c>
      <c r="M229" s="25">
        <v>11405341</v>
      </c>
      <c r="N229" s="25"/>
      <c r="O229" s="25"/>
      <c r="P229" s="25">
        <v>23563543</v>
      </c>
      <c r="Q229" s="26">
        <v>46541134</v>
      </c>
    </row>
    <row r="230" spans="1:17" ht="23.25" x14ac:dyDescent="0.25">
      <c r="A230" s="28">
        <v>30120452</v>
      </c>
      <c r="B230" s="32">
        <v>33</v>
      </c>
      <c r="C230" s="32">
        <v>125</v>
      </c>
      <c r="D230" s="33" t="s">
        <v>236</v>
      </c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>
        <v>18548000</v>
      </c>
      <c r="Q230" s="26">
        <v>18548000</v>
      </c>
    </row>
    <row r="231" spans="1:17" ht="23.25" x14ac:dyDescent="0.25">
      <c r="A231" s="28">
        <v>30120512</v>
      </c>
      <c r="B231" s="32">
        <v>33</v>
      </c>
      <c r="C231" s="32">
        <v>125</v>
      </c>
      <c r="D231" s="33" t="s">
        <v>237</v>
      </c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>
        <v>17166000</v>
      </c>
      <c r="Q231" s="26">
        <v>17166000</v>
      </c>
    </row>
    <row r="232" spans="1:17" ht="23.25" x14ac:dyDescent="0.25">
      <c r="A232" s="28">
        <v>30121119</v>
      </c>
      <c r="B232" s="32">
        <v>33</v>
      </c>
      <c r="C232" s="32">
        <v>125</v>
      </c>
      <c r="D232" s="33" t="s">
        <v>238</v>
      </c>
      <c r="E232" s="25"/>
      <c r="F232" s="25"/>
      <c r="G232" s="25"/>
      <c r="H232" s="25"/>
      <c r="I232" s="25"/>
      <c r="J232" s="25"/>
      <c r="K232" s="25"/>
      <c r="L232" s="25"/>
      <c r="M232" s="25">
        <v>16737112</v>
      </c>
      <c r="N232" s="25"/>
      <c r="O232" s="25"/>
      <c r="P232" s="25">
        <v>41322750</v>
      </c>
      <c r="Q232" s="26">
        <v>58059862</v>
      </c>
    </row>
    <row r="233" spans="1:17" x14ac:dyDescent="0.25">
      <c r="A233" s="28">
        <v>30121229</v>
      </c>
      <c r="B233" s="32">
        <v>33</v>
      </c>
      <c r="C233" s="32">
        <v>125</v>
      </c>
      <c r="D233" s="33" t="s">
        <v>239</v>
      </c>
      <c r="E233" s="25"/>
      <c r="F233" s="25"/>
      <c r="G233" s="25"/>
      <c r="H233" s="25"/>
      <c r="I233" s="25"/>
      <c r="J233" s="25">
        <v>16357000</v>
      </c>
      <c r="K233" s="25"/>
      <c r="L233" s="25">
        <v>49073000</v>
      </c>
      <c r="M233" s="25"/>
      <c r="N233" s="25"/>
      <c r="O233" s="25"/>
      <c r="P233" s="25"/>
      <c r="Q233" s="26">
        <v>65430000</v>
      </c>
    </row>
    <row r="234" spans="1:17" x14ac:dyDescent="0.25">
      <c r="A234" s="28">
        <v>30121424</v>
      </c>
      <c r="B234" s="32">
        <v>33</v>
      </c>
      <c r="C234" s="32">
        <v>125</v>
      </c>
      <c r="D234" s="33" t="s">
        <v>240</v>
      </c>
      <c r="E234" s="25"/>
      <c r="F234" s="25"/>
      <c r="G234" s="25"/>
      <c r="H234" s="25">
        <v>4734000</v>
      </c>
      <c r="I234" s="25">
        <v>42610000</v>
      </c>
      <c r="J234" s="25"/>
      <c r="K234" s="25"/>
      <c r="L234" s="25"/>
      <c r="M234" s="25"/>
      <c r="N234" s="25"/>
      <c r="O234" s="25"/>
      <c r="P234" s="25"/>
      <c r="Q234" s="26">
        <v>47344000</v>
      </c>
    </row>
    <row r="235" spans="1:17" ht="23.25" x14ac:dyDescent="0.25">
      <c r="A235" s="28">
        <v>30121653</v>
      </c>
      <c r="B235" s="32">
        <v>33</v>
      </c>
      <c r="C235" s="32">
        <v>125</v>
      </c>
      <c r="D235" s="33" t="s">
        <v>241</v>
      </c>
      <c r="E235" s="25"/>
      <c r="F235" s="25"/>
      <c r="G235" s="25"/>
      <c r="H235" s="25"/>
      <c r="I235" s="25"/>
      <c r="J235" s="25"/>
      <c r="K235" s="25"/>
      <c r="L235" s="25"/>
      <c r="M235" s="25">
        <v>16737112</v>
      </c>
      <c r="N235" s="25"/>
      <c r="O235" s="25"/>
      <c r="P235" s="25">
        <v>41322750</v>
      </c>
      <c r="Q235" s="26">
        <v>58059862</v>
      </c>
    </row>
    <row r="236" spans="1:17" ht="23.25" x14ac:dyDescent="0.25">
      <c r="A236" s="28">
        <v>30121753</v>
      </c>
      <c r="B236" s="32">
        <v>33</v>
      </c>
      <c r="C236" s="32">
        <v>125</v>
      </c>
      <c r="D236" s="33" t="s">
        <v>242</v>
      </c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>
        <v>12037186</v>
      </c>
      <c r="Q236" s="26">
        <v>12037186</v>
      </c>
    </row>
    <row r="237" spans="1:17" ht="23.25" x14ac:dyDescent="0.25">
      <c r="A237" s="28">
        <v>30121849</v>
      </c>
      <c r="B237" s="32">
        <v>33</v>
      </c>
      <c r="C237" s="32">
        <v>125</v>
      </c>
      <c r="D237" s="33" t="s">
        <v>243</v>
      </c>
      <c r="E237" s="25"/>
      <c r="F237" s="25"/>
      <c r="G237" s="25"/>
      <c r="H237" s="25"/>
      <c r="I237" s="25"/>
      <c r="J237" s="25"/>
      <c r="K237" s="25"/>
      <c r="L237" s="25"/>
      <c r="M237" s="25"/>
      <c r="N237" s="25">
        <v>5913460</v>
      </c>
      <c r="O237" s="25">
        <v>9836540</v>
      </c>
      <c r="P237" s="25">
        <v>19397000</v>
      </c>
      <c r="Q237" s="26">
        <v>35147000</v>
      </c>
    </row>
    <row r="238" spans="1:17" ht="23.25" x14ac:dyDescent="0.25">
      <c r="A238" s="28">
        <v>30121857</v>
      </c>
      <c r="B238" s="32">
        <v>33</v>
      </c>
      <c r="C238" s="32">
        <v>125</v>
      </c>
      <c r="D238" s="33" t="s">
        <v>244</v>
      </c>
      <c r="E238" s="25"/>
      <c r="F238" s="25"/>
      <c r="G238" s="25"/>
      <c r="H238" s="25"/>
      <c r="I238" s="25"/>
      <c r="J238" s="25"/>
      <c r="K238" s="25"/>
      <c r="L238" s="25"/>
      <c r="M238" s="25"/>
      <c r="N238" s="25">
        <v>6274600</v>
      </c>
      <c r="O238" s="25">
        <v>10667870</v>
      </c>
      <c r="P238" s="25">
        <v>20631030</v>
      </c>
      <c r="Q238" s="26">
        <v>37573500</v>
      </c>
    </row>
    <row r="239" spans="1:17" x14ac:dyDescent="0.25">
      <c r="A239" s="28">
        <v>30121935</v>
      </c>
      <c r="B239" s="32">
        <v>33</v>
      </c>
      <c r="C239" s="32">
        <v>125</v>
      </c>
      <c r="D239" s="33" t="s">
        <v>245</v>
      </c>
      <c r="E239" s="25"/>
      <c r="F239" s="25"/>
      <c r="G239" s="25"/>
      <c r="H239" s="25"/>
      <c r="I239" s="25"/>
      <c r="J239" s="25">
        <v>10513438</v>
      </c>
      <c r="K239" s="25"/>
      <c r="L239" s="25"/>
      <c r="M239" s="25">
        <v>18703325</v>
      </c>
      <c r="N239" s="25"/>
      <c r="O239" s="25"/>
      <c r="P239" s="25">
        <v>14711987</v>
      </c>
      <c r="Q239" s="26">
        <v>43928750</v>
      </c>
    </row>
    <row r="240" spans="1:17" x14ac:dyDescent="0.25">
      <c r="A240" s="28">
        <v>30121988</v>
      </c>
      <c r="B240" s="32">
        <v>33</v>
      </c>
      <c r="C240" s="32">
        <v>125</v>
      </c>
      <c r="D240" s="33" t="s">
        <v>246</v>
      </c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>
        <v>15132278</v>
      </c>
      <c r="Q240" s="26">
        <v>15132278</v>
      </c>
    </row>
    <row r="241" spans="1:17" x14ac:dyDescent="0.25">
      <c r="A241" s="37">
        <v>30121999</v>
      </c>
      <c r="B241" s="32">
        <v>33</v>
      </c>
      <c r="C241" s="32">
        <v>125</v>
      </c>
      <c r="D241" s="33" t="s">
        <v>247</v>
      </c>
      <c r="E241" s="25"/>
      <c r="F241" s="25"/>
      <c r="G241" s="25"/>
      <c r="H241" s="25"/>
      <c r="I241" s="25"/>
      <c r="J241" s="25">
        <v>19313236</v>
      </c>
      <c r="K241" s="25"/>
      <c r="L241" s="25"/>
      <c r="M241" s="25"/>
      <c r="N241" s="25"/>
      <c r="O241" s="25"/>
      <c r="P241" s="25">
        <v>57939708</v>
      </c>
      <c r="Q241" s="26">
        <v>77252944</v>
      </c>
    </row>
    <row r="242" spans="1:17" x14ac:dyDescent="0.25">
      <c r="A242" s="28">
        <v>30122024</v>
      </c>
      <c r="B242" s="32">
        <v>33</v>
      </c>
      <c r="C242" s="32">
        <v>125</v>
      </c>
      <c r="D242" s="33" t="s">
        <v>248</v>
      </c>
      <c r="E242" s="25"/>
      <c r="F242" s="25"/>
      <c r="G242" s="25">
        <v>7785000</v>
      </c>
      <c r="H242" s="25">
        <v>23357000</v>
      </c>
      <c r="I242" s="25"/>
      <c r="J242" s="25"/>
      <c r="K242" s="25"/>
      <c r="L242" s="25"/>
      <c r="M242" s="25"/>
      <c r="N242" s="25"/>
      <c r="O242" s="25"/>
      <c r="P242" s="25"/>
      <c r="Q242" s="26">
        <v>31142000</v>
      </c>
    </row>
    <row r="243" spans="1:17" x14ac:dyDescent="0.25">
      <c r="A243" s="28">
        <v>30122070</v>
      </c>
      <c r="B243" s="32">
        <v>33</v>
      </c>
      <c r="C243" s="32">
        <v>125</v>
      </c>
      <c r="D243" s="33" t="s">
        <v>249</v>
      </c>
      <c r="E243" s="25"/>
      <c r="F243" s="25"/>
      <c r="G243" s="25"/>
      <c r="H243" s="25"/>
      <c r="I243" s="25"/>
      <c r="J243" s="25"/>
      <c r="K243" s="25"/>
      <c r="L243" s="25">
        <v>15347430</v>
      </c>
      <c r="M243" s="25"/>
      <c r="N243" s="25">
        <v>15419544</v>
      </c>
      <c r="O243" s="25"/>
      <c r="P243" s="25">
        <v>161578</v>
      </c>
      <c r="Q243" s="26">
        <v>30928552</v>
      </c>
    </row>
    <row r="244" spans="1:17" x14ac:dyDescent="0.25">
      <c r="A244" s="28">
        <v>30122073</v>
      </c>
      <c r="B244" s="32">
        <v>33</v>
      </c>
      <c r="C244" s="32">
        <v>125</v>
      </c>
      <c r="D244" s="33" t="s">
        <v>250</v>
      </c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>
        <v>31691039</v>
      </c>
      <c r="P244" s="25">
        <v>12538050</v>
      </c>
      <c r="Q244" s="26">
        <v>44229089</v>
      </c>
    </row>
    <row r="245" spans="1:17" x14ac:dyDescent="0.25">
      <c r="A245" s="28">
        <v>30122122</v>
      </c>
      <c r="B245" s="32">
        <v>33</v>
      </c>
      <c r="C245" s="32">
        <v>125</v>
      </c>
      <c r="D245" s="33" t="s">
        <v>251</v>
      </c>
      <c r="E245" s="25"/>
      <c r="F245" s="25"/>
      <c r="G245" s="25"/>
      <c r="H245" s="25"/>
      <c r="I245" s="25"/>
      <c r="J245" s="25"/>
      <c r="K245" s="25"/>
      <c r="L245" s="25"/>
      <c r="M245" s="25"/>
      <c r="N245" s="25">
        <v>30000000</v>
      </c>
      <c r="O245" s="25"/>
      <c r="P245" s="25"/>
      <c r="Q245" s="26">
        <v>30000000</v>
      </c>
    </row>
    <row r="246" spans="1:17" ht="23.25" x14ac:dyDescent="0.25">
      <c r="A246" s="28">
        <v>30122270</v>
      </c>
      <c r="B246" s="32">
        <v>33</v>
      </c>
      <c r="C246" s="32">
        <v>125</v>
      </c>
      <c r="D246" s="33" t="s">
        <v>252</v>
      </c>
      <c r="E246" s="25"/>
      <c r="F246" s="25"/>
      <c r="G246" s="25">
        <v>19000000</v>
      </c>
      <c r="H246" s="25">
        <v>57000000</v>
      </c>
      <c r="I246" s="25"/>
      <c r="J246" s="25"/>
      <c r="K246" s="25"/>
      <c r="L246" s="25"/>
      <c r="M246" s="25"/>
      <c r="N246" s="25">
        <v>-12022519</v>
      </c>
      <c r="O246" s="25"/>
      <c r="P246" s="25"/>
      <c r="Q246" s="26">
        <v>63977481</v>
      </c>
    </row>
    <row r="247" spans="1:17" ht="23.25" x14ac:dyDescent="0.25">
      <c r="A247" s="28">
        <v>30122272</v>
      </c>
      <c r="B247" s="32">
        <v>33</v>
      </c>
      <c r="C247" s="32">
        <v>125</v>
      </c>
      <c r="D247" s="33" t="s">
        <v>253</v>
      </c>
      <c r="E247" s="25"/>
      <c r="F247" s="25"/>
      <c r="G247" s="25">
        <v>19000000</v>
      </c>
      <c r="H247" s="25">
        <v>57000000</v>
      </c>
      <c r="I247" s="25"/>
      <c r="J247" s="25"/>
      <c r="K247" s="25"/>
      <c r="L247" s="25"/>
      <c r="M247" s="25"/>
      <c r="N247" s="25">
        <v>-12878961</v>
      </c>
      <c r="O247" s="25"/>
      <c r="P247" s="25"/>
      <c r="Q247" s="26">
        <v>63121039</v>
      </c>
    </row>
    <row r="248" spans="1:17" ht="23.25" x14ac:dyDescent="0.25">
      <c r="A248" s="28">
        <v>30122307</v>
      </c>
      <c r="B248" s="32">
        <v>33</v>
      </c>
      <c r="C248" s="32">
        <v>125</v>
      </c>
      <c r="D248" s="33" t="s">
        <v>254</v>
      </c>
      <c r="E248" s="25"/>
      <c r="F248" s="25"/>
      <c r="G248" s="25"/>
      <c r="H248" s="25"/>
      <c r="I248" s="25"/>
      <c r="J248" s="25"/>
      <c r="K248" s="25"/>
      <c r="L248" s="25"/>
      <c r="M248" s="25"/>
      <c r="N248" s="25">
        <v>11608450</v>
      </c>
      <c r="O248" s="25"/>
      <c r="P248" s="25">
        <v>27485430</v>
      </c>
      <c r="Q248" s="26">
        <v>39093880</v>
      </c>
    </row>
    <row r="249" spans="1:17" x14ac:dyDescent="0.25">
      <c r="A249" s="28">
        <v>30122759</v>
      </c>
      <c r="B249" s="32">
        <v>33</v>
      </c>
      <c r="C249" s="32">
        <v>125</v>
      </c>
      <c r="D249" s="33" t="s">
        <v>255</v>
      </c>
      <c r="E249" s="25"/>
      <c r="F249" s="25"/>
      <c r="G249" s="25"/>
      <c r="H249" s="25">
        <v>19497000</v>
      </c>
      <c r="I249" s="25"/>
      <c r="J249" s="25">
        <v>58493215</v>
      </c>
      <c r="K249" s="25"/>
      <c r="L249" s="25"/>
      <c r="M249" s="25"/>
      <c r="N249" s="25"/>
      <c r="O249" s="25"/>
      <c r="P249" s="25"/>
      <c r="Q249" s="26">
        <v>77990215</v>
      </c>
    </row>
    <row r="250" spans="1:17" ht="23.25" x14ac:dyDescent="0.25">
      <c r="A250" s="28">
        <v>30122902</v>
      </c>
      <c r="B250" s="32">
        <v>33</v>
      </c>
      <c r="C250" s="32">
        <v>125</v>
      </c>
      <c r="D250" s="33" t="s">
        <v>256</v>
      </c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>
        <v>15013364</v>
      </c>
      <c r="Q250" s="26">
        <v>15013364</v>
      </c>
    </row>
    <row r="251" spans="1:17" x14ac:dyDescent="0.25">
      <c r="A251" s="28">
        <v>30123049</v>
      </c>
      <c r="B251" s="32">
        <v>33</v>
      </c>
      <c r="C251" s="32">
        <v>125</v>
      </c>
      <c r="D251" s="33" t="s">
        <v>257</v>
      </c>
      <c r="E251" s="25"/>
      <c r="F251" s="25"/>
      <c r="G251" s="25"/>
      <c r="H251" s="25"/>
      <c r="I251" s="25"/>
      <c r="J251" s="25"/>
      <c r="K251" s="25"/>
      <c r="L251" s="25"/>
      <c r="M251" s="25"/>
      <c r="N251" s="25">
        <v>18568977</v>
      </c>
      <c r="O251" s="25">
        <v>29710363</v>
      </c>
      <c r="P251" s="25"/>
      <c r="Q251" s="26">
        <v>48279340</v>
      </c>
    </row>
    <row r="252" spans="1:17" x14ac:dyDescent="0.25">
      <c r="A252" s="28">
        <v>30123068</v>
      </c>
      <c r="B252" s="32">
        <v>33</v>
      </c>
      <c r="C252" s="32">
        <v>125</v>
      </c>
      <c r="D252" s="33" t="s">
        <v>258</v>
      </c>
      <c r="E252" s="25"/>
      <c r="F252" s="25"/>
      <c r="G252" s="25"/>
      <c r="H252" s="25"/>
      <c r="I252" s="25"/>
      <c r="J252" s="25">
        <v>8750000</v>
      </c>
      <c r="K252" s="25"/>
      <c r="L252" s="25"/>
      <c r="M252" s="25"/>
      <c r="N252" s="25"/>
      <c r="O252" s="25">
        <v>26250000</v>
      </c>
      <c r="P252" s="25"/>
      <c r="Q252" s="26">
        <v>35000000</v>
      </c>
    </row>
    <row r="253" spans="1:17" ht="23.25" x14ac:dyDescent="0.25">
      <c r="A253" s="28">
        <v>30123092</v>
      </c>
      <c r="B253" s="32">
        <v>33</v>
      </c>
      <c r="C253" s="32">
        <v>125</v>
      </c>
      <c r="D253" s="33" t="s">
        <v>259</v>
      </c>
      <c r="E253" s="25"/>
      <c r="F253" s="25"/>
      <c r="G253" s="25"/>
      <c r="H253" s="25">
        <v>5280000</v>
      </c>
      <c r="I253" s="25"/>
      <c r="J253" s="25"/>
      <c r="K253" s="25"/>
      <c r="L253" s="25">
        <v>9837938</v>
      </c>
      <c r="M253" s="25"/>
      <c r="N253" s="25"/>
      <c r="O253" s="25"/>
      <c r="P253" s="25">
        <v>6005053</v>
      </c>
      <c r="Q253" s="26">
        <v>21122991</v>
      </c>
    </row>
    <row r="254" spans="1:17" ht="23.25" x14ac:dyDescent="0.25">
      <c r="A254" s="28">
        <v>30123269</v>
      </c>
      <c r="B254" s="32">
        <v>33</v>
      </c>
      <c r="C254" s="32">
        <v>125</v>
      </c>
      <c r="D254" s="33" t="s">
        <v>260</v>
      </c>
      <c r="E254" s="25"/>
      <c r="F254" s="25"/>
      <c r="G254" s="25"/>
      <c r="H254" s="25"/>
      <c r="I254" s="25"/>
      <c r="J254" s="25"/>
      <c r="K254" s="25"/>
      <c r="L254" s="25"/>
      <c r="M254" s="25">
        <v>19496000</v>
      </c>
      <c r="N254" s="25"/>
      <c r="O254" s="25">
        <v>52775938</v>
      </c>
      <c r="P254" s="25"/>
      <c r="Q254" s="26">
        <v>72271938</v>
      </c>
    </row>
    <row r="255" spans="1:17" x14ac:dyDescent="0.25">
      <c r="A255" s="28">
        <v>30123271</v>
      </c>
      <c r="B255" s="32">
        <v>33</v>
      </c>
      <c r="C255" s="32">
        <v>125</v>
      </c>
      <c r="D255" s="33" t="s">
        <v>261</v>
      </c>
      <c r="E255" s="25"/>
      <c r="F255" s="25"/>
      <c r="G255" s="25"/>
      <c r="H255" s="25"/>
      <c r="I255" s="25"/>
      <c r="J255" s="25"/>
      <c r="K255" s="25"/>
      <c r="L255" s="25"/>
      <c r="M255" s="25">
        <v>16196394</v>
      </c>
      <c r="N255" s="25">
        <v>31303338</v>
      </c>
      <c r="O255" s="25">
        <v>27335394</v>
      </c>
      <c r="P255" s="25">
        <v>3116324</v>
      </c>
      <c r="Q255" s="26">
        <v>77951450</v>
      </c>
    </row>
    <row r="256" spans="1:17" x14ac:dyDescent="0.25">
      <c r="A256" s="28">
        <v>30123272</v>
      </c>
      <c r="B256" s="32">
        <v>33</v>
      </c>
      <c r="C256" s="32">
        <v>125</v>
      </c>
      <c r="D256" s="33" t="s">
        <v>262</v>
      </c>
      <c r="E256" s="25"/>
      <c r="F256" s="25"/>
      <c r="G256" s="25"/>
      <c r="H256" s="25"/>
      <c r="I256" s="25"/>
      <c r="J256" s="25"/>
      <c r="K256" s="25"/>
      <c r="L256" s="25"/>
      <c r="M256" s="25">
        <v>13729000</v>
      </c>
      <c r="N256" s="25"/>
      <c r="O256" s="25"/>
      <c r="P256" s="25">
        <v>1856329</v>
      </c>
      <c r="Q256" s="26">
        <v>15585329</v>
      </c>
    </row>
    <row r="257" spans="1:17" ht="23.25" x14ac:dyDescent="0.25">
      <c r="A257" s="28">
        <v>30123275</v>
      </c>
      <c r="B257" s="32">
        <v>33</v>
      </c>
      <c r="C257" s="32">
        <v>125</v>
      </c>
      <c r="D257" s="33" t="s">
        <v>263</v>
      </c>
      <c r="E257" s="25"/>
      <c r="F257" s="25"/>
      <c r="G257" s="25"/>
      <c r="H257" s="25"/>
      <c r="I257" s="25"/>
      <c r="J257" s="25"/>
      <c r="K257" s="25"/>
      <c r="L257" s="25"/>
      <c r="M257" s="25">
        <v>14226905</v>
      </c>
      <c r="N257" s="25">
        <v>28094343</v>
      </c>
      <c r="O257" s="25">
        <v>26094865</v>
      </c>
      <c r="P257" s="25">
        <v>2565437</v>
      </c>
      <c r="Q257" s="26">
        <v>70981550</v>
      </c>
    </row>
    <row r="258" spans="1:17" x14ac:dyDescent="0.25">
      <c r="A258" s="28">
        <v>30123304</v>
      </c>
      <c r="B258" s="32">
        <v>33</v>
      </c>
      <c r="C258" s="32">
        <v>125</v>
      </c>
      <c r="D258" s="33" t="s">
        <v>264</v>
      </c>
      <c r="E258" s="25"/>
      <c r="F258" s="25"/>
      <c r="G258" s="25"/>
      <c r="H258" s="25"/>
      <c r="I258" s="25"/>
      <c r="J258" s="25"/>
      <c r="K258" s="25"/>
      <c r="L258" s="25"/>
      <c r="M258" s="25">
        <v>18476000</v>
      </c>
      <c r="N258" s="25"/>
      <c r="O258" s="25">
        <v>17177702</v>
      </c>
      <c r="P258" s="25"/>
      <c r="Q258" s="26">
        <v>35653702</v>
      </c>
    </row>
    <row r="259" spans="1:17" ht="23.25" x14ac:dyDescent="0.25">
      <c r="A259" s="28">
        <v>30123306</v>
      </c>
      <c r="B259" s="32">
        <v>33</v>
      </c>
      <c r="C259" s="32">
        <v>125</v>
      </c>
      <c r="D259" s="33" t="s">
        <v>265</v>
      </c>
      <c r="E259" s="25"/>
      <c r="F259" s="25"/>
      <c r="G259" s="25"/>
      <c r="H259" s="25"/>
      <c r="I259" s="25"/>
      <c r="J259" s="25"/>
      <c r="K259" s="25"/>
      <c r="L259" s="25"/>
      <c r="M259" s="25">
        <v>17978000</v>
      </c>
      <c r="N259" s="25">
        <v>8351170</v>
      </c>
      <c r="O259" s="25">
        <v>12362700</v>
      </c>
      <c r="P259" s="25">
        <v>12465600</v>
      </c>
      <c r="Q259" s="26">
        <v>51157470</v>
      </c>
    </row>
    <row r="260" spans="1:17" ht="23.25" x14ac:dyDescent="0.25">
      <c r="A260" s="28">
        <v>30123342</v>
      </c>
      <c r="B260" s="32">
        <v>33</v>
      </c>
      <c r="C260" s="32">
        <v>125</v>
      </c>
      <c r="D260" s="33" t="s">
        <v>266</v>
      </c>
      <c r="E260" s="25"/>
      <c r="F260" s="25"/>
      <c r="G260" s="25"/>
      <c r="H260" s="25"/>
      <c r="I260" s="25">
        <v>6608000</v>
      </c>
      <c r="J260" s="25">
        <v>59473000</v>
      </c>
      <c r="K260" s="25"/>
      <c r="L260" s="25"/>
      <c r="M260" s="25"/>
      <c r="N260" s="25"/>
      <c r="O260" s="25"/>
      <c r="P260" s="25"/>
      <c r="Q260" s="26">
        <v>66081000</v>
      </c>
    </row>
    <row r="261" spans="1:17" ht="23.25" x14ac:dyDescent="0.25">
      <c r="A261" s="28">
        <v>30123754</v>
      </c>
      <c r="B261" s="32">
        <v>33</v>
      </c>
      <c r="C261" s="32">
        <v>125</v>
      </c>
      <c r="D261" s="33" t="s">
        <v>267</v>
      </c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>
        <v>13997997</v>
      </c>
      <c r="Q261" s="26">
        <v>13997997</v>
      </c>
    </row>
    <row r="262" spans="1:17" x14ac:dyDescent="0.25">
      <c r="A262" s="28">
        <v>30124023</v>
      </c>
      <c r="B262" s="32">
        <v>33</v>
      </c>
      <c r="C262" s="32">
        <v>125</v>
      </c>
      <c r="D262" s="33" t="s">
        <v>268</v>
      </c>
      <c r="E262" s="25"/>
      <c r="F262" s="25"/>
      <c r="G262" s="25"/>
      <c r="H262" s="25"/>
      <c r="I262" s="25"/>
      <c r="J262" s="25"/>
      <c r="K262" s="25"/>
      <c r="L262" s="25">
        <v>19153610</v>
      </c>
      <c r="M262" s="25"/>
      <c r="N262" s="25">
        <v>49725643</v>
      </c>
      <c r="O262" s="25"/>
      <c r="P262" s="25">
        <v>7735188</v>
      </c>
      <c r="Q262" s="26">
        <v>76614441</v>
      </c>
    </row>
    <row r="263" spans="1:17" x14ac:dyDescent="0.25">
      <c r="A263" s="28">
        <v>30124070</v>
      </c>
      <c r="B263" s="32">
        <v>33</v>
      </c>
      <c r="C263" s="32">
        <v>125</v>
      </c>
      <c r="D263" s="33" t="s">
        <v>269</v>
      </c>
      <c r="E263" s="25"/>
      <c r="F263" s="25"/>
      <c r="G263" s="25"/>
      <c r="H263" s="25"/>
      <c r="I263" s="25"/>
      <c r="J263" s="25"/>
      <c r="K263" s="25"/>
      <c r="L263" s="25"/>
      <c r="M263" s="25"/>
      <c r="N263" s="25">
        <v>15076260</v>
      </c>
      <c r="O263" s="25"/>
      <c r="P263" s="25">
        <v>20569820</v>
      </c>
      <c r="Q263" s="26">
        <v>35646080</v>
      </c>
    </row>
    <row r="264" spans="1:17" x14ac:dyDescent="0.25">
      <c r="A264" s="28">
        <v>30124081</v>
      </c>
      <c r="B264" s="32">
        <v>33</v>
      </c>
      <c r="C264" s="32">
        <v>125</v>
      </c>
      <c r="D264" s="33" t="s">
        <v>270</v>
      </c>
      <c r="E264" s="25"/>
      <c r="F264" s="25"/>
      <c r="G264" s="25"/>
      <c r="H264" s="25"/>
      <c r="I264" s="25"/>
      <c r="J264" s="25"/>
      <c r="K264" s="25"/>
      <c r="L264" s="25"/>
      <c r="M264" s="25"/>
      <c r="N264" s="25">
        <v>12462338</v>
      </c>
      <c r="O264" s="25">
        <v>37461022</v>
      </c>
      <c r="P264" s="25"/>
      <c r="Q264" s="26">
        <v>49923360</v>
      </c>
    </row>
    <row r="265" spans="1:17" x14ac:dyDescent="0.25">
      <c r="A265" s="28">
        <v>30121215</v>
      </c>
      <c r="B265" s="32">
        <v>33</v>
      </c>
      <c r="C265" s="32">
        <v>125</v>
      </c>
      <c r="D265" s="33" t="s">
        <v>271</v>
      </c>
      <c r="E265" s="25"/>
      <c r="F265" s="25"/>
      <c r="G265" s="25"/>
      <c r="H265" s="25"/>
      <c r="I265" s="25"/>
      <c r="J265" s="25">
        <v>15028000</v>
      </c>
      <c r="K265" s="25"/>
      <c r="L265" s="25">
        <v>45086000</v>
      </c>
      <c r="M265" s="25"/>
      <c r="N265" s="25"/>
      <c r="O265" s="25"/>
      <c r="P265" s="25"/>
      <c r="Q265" s="26">
        <v>60114000</v>
      </c>
    </row>
    <row r="266" spans="1:17" x14ac:dyDescent="0.25">
      <c r="A266" s="28">
        <v>30127117</v>
      </c>
      <c r="B266" s="32">
        <v>33</v>
      </c>
      <c r="C266" s="32">
        <v>125</v>
      </c>
      <c r="D266" s="33" t="s">
        <v>272</v>
      </c>
      <c r="E266" s="25"/>
      <c r="F266" s="25"/>
      <c r="G266" s="25"/>
      <c r="H266" s="25"/>
      <c r="I266" s="25"/>
      <c r="J266" s="25"/>
      <c r="K266" s="25">
        <v>13677000</v>
      </c>
      <c r="L266" s="25">
        <v>25283000</v>
      </c>
      <c r="M266" s="25">
        <v>15750000</v>
      </c>
      <c r="N266" s="25"/>
      <c r="O266" s="25"/>
      <c r="P266" s="25"/>
      <c r="Q266" s="26">
        <v>54710000</v>
      </c>
    </row>
    <row r="267" spans="1:17" x14ac:dyDescent="0.25">
      <c r="A267" s="28">
        <v>30124311</v>
      </c>
      <c r="B267" s="32">
        <v>33</v>
      </c>
      <c r="C267" s="32">
        <v>125</v>
      </c>
      <c r="D267" s="33" t="s">
        <v>273</v>
      </c>
      <c r="E267" s="25"/>
      <c r="F267" s="25"/>
      <c r="G267" s="25"/>
      <c r="H267" s="25"/>
      <c r="I267" s="25"/>
      <c r="J267" s="25"/>
      <c r="K267" s="25"/>
      <c r="L267" s="25"/>
      <c r="M267" s="25">
        <v>18414000</v>
      </c>
      <c r="N267" s="25"/>
      <c r="O267" s="25">
        <v>55242000</v>
      </c>
      <c r="P267" s="25"/>
      <c r="Q267" s="26">
        <v>73656000</v>
      </c>
    </row>
    <row r="268" spans="1:17" x14ac:dyDescent="0.25">
      <c r="A268" s="28">
        <v>30124422</v>
      </c>
      <c r="B268" s="32">
        <v>33</v>
      </c>
      <c r="C268" s="32">
        <v>125</v>
      </c>
      <c r="D268" s="33" t="s">
        <v>274</v>
      </c>
      <c r="E268" s="25"/>
      <c r="F268" s="25"/>
      <c r="G268" s="25"/>
      <c r="H268" s="25"/>
      <c r="I268" s="25"/>
      <c r="J268" s="25"/>
      <c r="K268" s="25"/>
      <c r="L268" s="25"/>
      <c r="M268" s="25">
        <v>11961000</v>
      </c>
      <c r="N268" s="25"/>
      <c r="O268" s="25">
        <v>35896000</v>
      </c>
      <c r="P268" s="25"/>
      <c r="Q268" s="26">
        <v>47857000</v>
      </c>
    </row>
    <row r="269" spans="1:17" x14ac:dyDescent="0.25">
      <c r="A269" s="28">
        <v>30124424</v>
      </c>
      <c r="B269" s="32">
        <v>33</v>
      </c>
      <c r="C269" s="32">
        <v>125</v>
      </c>
      <c r="D269" s="33" t="s">
        <v>275</v>
      </c>
      <c r="E269" s="25"/>
      <c r="F269" s="25"/>
      <c r="G269" s="25"/>
      <c r="H269" s="25"/>
      <c r="I269" s="25"/>
      <c r="J269" s="25"/>
      <c r="K269" s="25"/>
      <c r="L269" s="25"/>
      <c r="M269" s="25">
        <v>12926000</v>
      </c>
      <c r="N269" s="25"/>
      <c r="O269" s="25">
        <v>38780000</v>
      </c>
      <c r="P269" s="25"/>
      <c r="Q269" s="26">
        <v>51706000</v>
      </c>
    </row>
    <row r="270" spans="1:17" x14ac:dyDescent="0.25">
      <c r="A270" s="28">
        <v>30124232</v>
      </c>
      <c r="B270" s="32">
        <v>33</v>
      </c>
      <c r="C270" s="32">
        <v>125</v>
      </c>
      <c r="D270" s="33" t="s">
        <v>276</v>
      </c>
      <c r="E270" s="25"/>
      <c r="F270" s="25"/>
      <c r="G270" s="25"/>
      <c r="H270" s="25"/>
      <c r="I270" s="25"/>
      <c r="J270" s="25"/>
      <c r="K270" s="25"/>
      <c r="L270" s="25"/>
      <c r="M270" s="25">
        <v>14848000</v>
      </c>
      <c r="N270" s="25"/>
      <c r="O270" s="25">
        <v>44547000</v>
      </c>
      <c r="P270" s="25"/>
      <c r="Q270" s="26">
        <v>59395000</v>
      </c>
    </row>
    <row r="271" spans="1:17" x14ac:dyDescent="0.25">
      <c r="A271" s="28">
        <v>30095121</v>
      </c>
      <c r="B271" s="32">
        <v>33</v>
      </c>
      <c r="C271" s="32">
        <v>125</v>
      </c>
      <c r="D271" s="33" t="s">
        <v>277</v>
      </c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>
        <v>17494000</v>
      </c>
      <c r="Q271" s="26">
        <v>17494000</v>
      </c>
    </row>
    <row r="272" spans="1:17" ht="23.25" x14ac:dyDescent="0.25">
      <c r="A272" s="28">
        <v>30122353</v>
      </c>
      <c r="B272" s="32">
        <v>33</v>
      </c>
      <c r="C272" s="32">
        <v>125</v>
      </c>
      <c r="D272" s="33" t="s">
        <v>278</v>
      </c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>
        <v>10526632</v>
      </c>
      <c r="Q272" s="26">
        <v>10526632</v>
      </c>
    </row>
    <row r="273" spans="1:17" x14ac:dyDescent="0.25">
      <c r="A273" s="28">
        <v>30123013</v>
      </c>
      <c r="B273" s="32">
        <v>33</v>
      </c>
      <c r="C273" s="32">
        <v>125</v>
      </c>
      <c r="D273" s="33" t="s">
        <v>279</v>
      </c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>
        <v>17472000</v>
      </c>
      <c r="Q273" s="26">
        <v>17472000</v>
      </c>
    </row>
    <row r="274" spans="1:17" ht="22.5" x14ac:dyDescent="0.25">
      <c r="A274" s="28">
        <v>30127933</v>
      </c>
      <c r="B274" s="32">
        <v>33</v>
      </c>
      <c r="C274" s="32">
        <v>125</v>
      </c>
      <c r="D274" s="39" t="s">
        <v>280</v>
      </c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>
        <v>13873370</v>
      </c>
      <c r="Q274" s="26">
        <v>13873370</v>
      </c>
    </row>
    <row r="275" spans="1:17" x14ac:dyDescent="0.25">
      <c r="A275" s="28">
        <v>30128624</v>
      </c>
      <c r="B275" s="32">
        <v>33</v>
      </c>
      <c r="C275" s="32">
        <v>125</v>
      </c>
      <c r="D275" s="29" t="s">
        <v>281</v>
      </c>
      <c r="E275" s="25"/>
      <c r="F275" s="25"/>
      <c r="G275" s="25"/>
      <c r="H275" s="25"/>
      <c r="I275" s="25"/>
      <c r="J275" s="25"/>
      <c r="K275" s="25"/>
      <c r="L275" s="25"/>
      <c r="M275" s="25"/>
      <c r="N275" s="25">
        <v>19567000</v>
      </c>
      <c r="O275" s="25">
        <v>42053000</v>
      </c>
      <c r="P275" s="25">
        <v>16650000</v>
      </c>
      <c r="Q275" s="26">
        <v>78270000</v>
      </c>
    </row>
    <row r="276" spans="1:17" ht="23.25" x14ac:dyDescent="0.25">
      <c r="A276" s="28">
        <v>30128922</v>
      </c>
      <c r="B276" s="32">
        <v>33</v>
      </c>
      <c r="C276" s="32">
        <v>125</v>
      </c>
      <c r="D276" s="29" t="s">
        <v>282</v>
      </c>
      <c r="E276" s="25"/>
      <c r="F276" s="25"/>
      <c r="G276" s="25"/>
      <c r="H276" s="25"/>
      <c r="I276" s="25"/>
      <c r="J276" s="25"/>
      <c r="K276" s="25"/>
      <c r="L276" s="25"/>
      <c r="M276" s="25"/>
      <c r="N276" s="25">
        <v>19169000</v>
      </c>
      <c r="O276" s="25">
        <v>40860000</v>
      </c>
      <c r="P276" s="25">
        <v>16650000</v>
      </c>
      <c r="Q276" s="26">
        <v>76679000</v>
      </c>
    </row>
    <row r="277" spans="1:17" ht="23.25" x14ac:dyDescent="0.25">
      <c r="A277" s="28">
        <v>30128923</v>
      </c>
      <c r="B277" s="32">
        <v>33</v>
      </c>
      <c r="C277" s="32">
        <v>125</v>
      </c>
      <c r="D277" s="29" t="s">
        <v>283</v>
      </c>
      <c r="E277" s="25"/>
      <c r="F277" s="25"/>
      <c r="G277" s="25"/>
      <c r="H277" s="25"/>
      <c r="I277" s="25"/>
      <c r="J277" s="25"/>
      <c r="K277" s="25"/>
      <c r="L277" s="25"/>
      <c r="M277" s="25"/>
      <c r="N277" s="25">
        <v>19293000</v>
      </c>
      <c r="O277" s="25">
        <v>41232000</v>
      </c>
      <c r="P277" s="25">
        <v>16650000</v>
      </c>
      <c r="Q277" s="26">
        <v>77175000</v>
      </c>
    </row>
    <row r="278" spans="1:17" ht="23.25" x14ac:dyDescent="0.25">
      <c r="A278" s="28">
        <v>30128925</v>
      </c>
      <c r="B278" s="32">
        <v>33</v>
      </c>
      <c r="C278" s="32">
        <v>125</v>
      </c>
      <c r="D278" s="29" t="s">
        <v>284</v>
      </c>
      <c r="E278" s="25"/>
      <c r="F278" s="25"/>
      <c r="G278" s="25"/>
      <c r="H278" s="25"/>
      <c r="I278" s="25"/>
      <c r="J278" s="25"/>
      <c r="K278" s="25"/>
      <c r="L278" s="25"/>
      <c r="M278" s="25"/>
      <c r="N278" s="25">
        <v>19526000</v>
      </c>
      <c r="O278" s="25">
        <v>41958000</v>
      </c>
      <c r="P278" s="25">
        <v>16620000</v>
      </c>
      <c r="Q278" s="26">
        <v>78104000</v>
      </c>
    </row>
    <row r="279" spans="1:17" ht="23.25" x14ac:dyDescent="0.25">
      <c r="A279" s="28">
        <v>30128924</v>
      </c>
      <c r="B279" s="32">
        <v>33</v>
      </c>
      <c r="C279" s="32">
        <v>125</v>
      </c>
      <c r="D279" s="29" t="s">
        <v>285</v>
      </c>
      <c r="E279" s="25"/>
      <c r="F279" s="25"/>
      <c r="G279" s="25"/>
      <c r="H279" s="25"/>
      <c r="I279" s="25"/>
      <c r="J279" s="25"/>
      <c r="K279" s="25"/>
      <c r="L279" s="25"/>
      <c r="M279" s="25"/>
      <c r="N279" s="25">
        <v>19568000</v>
      </c>
      <c r="O279" s="25">
        <v>42057000</v>
      </c>
      <c r="P279" s="25">
        <v>16650000</v>
      </c>
      <c r="Q279" s="26">
        <v>78275000</v>
      </c>
    </row>
    <row r="280" spans="1:17" x14ac:dyDescent="0.25">
      <c r="A280" s="40">
        <v>30094966</v>
      </c>
      <c r="B280" s="74">
        <v>29</v>
      </c>
      <c r="C280" s="41"/>
      <c r="D280" s="42" t="s">
        <v>286</v>
      </c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>
        <v>332605000</v>
      </c>
      <c r="Q280" s="44">
        <v>332605000</v>
      </c>
    </row>
    <row r="281" spans="1:17" ht="33.75" x14ac:dyDescent="0.25">
      <c r="A281" s="45">
        <v>30111616</v>
      </c>
      <c r="B281" s="74">
        <v>29</v>
      </c>
      <c r="C281" s="41"/>
      <c r="D281" s="42" t="s">
        <v>287</v>
      </c>
      <c r="E281" s="43"/>
      <c r="F281" s="43"/>
      <c r="G281" s="43">
        <v>27200000</v>
      </c>
      <c r="H281" s="43"/>
      <c r="I281" s="43"/>
      <c r="J281" s="43"/>
      <c r="K281" s="43"/>
      <c r="L281" s="43"/>
      <c r="M281" s="43"/>
      <c r="N281" s="43"/>
      <c r="O281" s="43"/>
      <c r="P281" s="43"/>
      <c r="Q281" s="44">
        <v>27200000</v>
      </c>
    </row>
    <row r="282" spans="1:17" x14ac:dyDescent="0.25">
      <c r="A282" s="46">
        <v>30116428</v>
      </c>
      <c r="B282" s="74">
        <v>29</v>
      </c>
      <c r="C282" s="41"/>
      <c r="D282" s="42" t="s">
        <v>288</v>
      </c>
      <c r="E282" s="43"/>
      <c r="F282" s="43">
        <v>541379</v>
      </c>
      <c r="G282" s="43"/>
      <c r="H282" s="43"/>
      <c r="I282" s="43"/>
      <c r="J282" s="43"/>
      <c r="K282" s="43"/>
      <c r="L282" s="43"/>
      <c r="M282" s="43"/>
      <c r="N282" s="43"/>
      <c r="O282" s="43"/>
      <c r="P282" s="43">
        <v>2444498</v>
      </c>
      <c r="Q282" s="44">
        <v>2985877</v>
      </c>
    </row>
    <row r="283" spans="1:17" ht="22.5" x14ac:dyDescent="0.25">
      <c r="A283" s="40">
        <v>30114612</v>
      </c>
      <c r="B283" s="74">
        <v>29</v>
      </c>
      <c r="C283" s="41"/>
      <c r="D283" s="47" t="s">
        <v>289</v>
      </c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>
        <v>30500897</v>
      </c>
      <c r="Q283" s="44">
        <v>30500897</v>
      </c>
    </row>
    <row r="284" spans="1:17" ht="22.5" x14ac:dyDescent="0.25">
      <c r="A284" s="40">
        <v>30112246</v>
      </c>
      <c r="B284" s="74">
        <v>29</v>
      </c>
      <c r="C284" s="41"/>
      <c r="D284" s="47" t="s">
        <v>290</v>
      </c>
      <c r="E284" s="43"/>
      <c r="F284" s="43"/>
      <c r="G284" s="43"/>
      <c r="H284" s="43"/>
      <c r="I284" s="43"/>
      <c r="J284" s="43">
        <v>37289999</v>
      </c>
      <c r="K284" s="43"/>
      <c r="L284" s="43"/>
      <c r="M284" s="43"/>
      <c r="N284" s="43"/>
      <c r="O284" s="43"/>
      <c r="P284" s="43"/>
      <c r="Q284" s="44">
        <v>37289999</v>
      </c>
    </row>
    <row r="285" spans="1:17" ht="22.5" x14ac:dyDescent="0.25">
      <c r="A285" s="40">
        <v>30112353</v>
      </c>
      <c r="B285" s="74">
        <v>29</v>
      </c>
      <c r="C285" s="41"/>
      <c r="D285" s="47" t="s">
        <v>291</v>
      </c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>
        <v>11880400</v>
      </c>
      <c r="Q285" s="44">
        <v>11880400</v>
      </c>
    </row>
    <row r="286" spans="1:17" ht="22.5" x14ac:dyDescent="0.25">
      <c r="A286" s="46">
        <v>30110792</v>
      </c>
      <c r="B286" s="74">
        <v>29</v>
      </c>
      <c r="C286" s="41"/>
      <c r="D286" s="42" t="s">
        <v>292</v>
      </c>
      <c r="E286" s="43"/>
      <c r="F286" s="43"/>
      <c r="G286" s="43"/>
      <c r="H286" s="43"/>
      <c r="I286" s="43"/>
      <c r="J286" s="43">
        <v>32383255</v>
      </c>
      <c r="K286" s="43"/>
      <c r="L286" s="43"/>
      <c r="M286" s="43"/>
      <c r="N286" s="43"/>
      <c r="O286" s="43"/>
      <c r="P286" s="43"/>
      <c r="Q286" s="44">
        <v>32383255</v>
      </c>
    </row>
    <row r="287" spans="1:17" ht="22.5" x14ac:dyDescent="0.25">
      <c r="A287" s="46">
        <v>30112132</v>
      </c>
      <c r="B287" s="74">
        <v>29</v>
      </c>
      <c r="C287" s="41"/>
      <c r="D287" s="42" t="s">
        <v>293</v>
      </c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>
        <v>119633865</v>
      </c>
      <c r="P287" s="43"/>
      <c r="Q287" s="44">
        <v>119633865</v>
      </c>
    </row>
    <row r="288" spans="1:17" ht="22.5" x14ac:dyDescent="0.25">
      <c r="A288" s="46">
        <v>30110556</v>
      </c>
      <c r="B288" s="74">
        <v>29</v>
      </c>
      <c r="C288" s="41"/>
      <c r="D288" s="42" t="s">
        <v>294</v>
      </c>
      <c r="E288" s="43"/>
      <c r="F288" s="43"/>
      <c r="G288" s="43"/>
      <c r="H288" s="43"/>
      <c r="I288" s="43"/>
      <c r="J288" s="43"/>
      <c r="K288" s="43"/>
      <c r="L288" s="43">
        <v>39599841</v>
      </c>
      <c r="M288" s="43"/>
      <c r="N288" s="43">
        <v>43389442</v>
      </c>
      <c r="O288" s="43">
        <v>69621207</v>
      </c>
      <c r="P288" s="43">
        <v>54317632</v>
      </c>
      <c r="Q288" s="44">
        <v>206928122</v>
      </c>
    </row>
    <row r="289" spans="1:17" x14ac:dyDescent="0.25">
      <c r="A289" s="46">
        <v>30118787</v>
      </c>
      <c r="B289" s="74">
        <v>29</v>
      </c>
      <c r="C289" s="41"/>
      <c r="D289" s="42" t="s">
        <v>295</v>
      </c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>
        <v>67312400</v>
      </c>
      <c r="Q289" s="44">
        <v>67312400</v>
      </c>
    </row>
    <row r="290" spans="1:17" x14ac:dyDescent="0.25">
      <c r="A290" s="46">
        <v>30109276</v>
      </c>
      <c r="B290" s="74">
        <v>29</v>
      </c>
      <c r="C290" s="41"/>
      <c r="D290" s="42" t="s">
        <v>296</v>
      </c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>
        <v>29907670</v>
      </c>
      <c r="P290" s="43">
        <v>11448166</v>
      </c>
      <c r="Q290" s="44">
        <v>41355836</v>
      </c>
    </row>
    <row r="291" spans="1:17" ht="22.5" x14ac:dyDescent="0.25">
      <c r="A291" s="48">
        <v>30096436</v>
      </c>
      <c r="B291" s="75">
        <v>33</v>
      </c>
      <c r="C291" s="50"/>
      <c r="D291" s="51" t="s">
        <v>297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>
        <v>54326000</v>
      </c>
      <c r="Q291" s="52">
        <v>54326000</v>
      </c>
    </row>
    <row r="292" spans="1:17" ht="33.75" x14ac:dyDescent="0.25">
      <c r="A292" s="48">
        <v>644</v>
      </c>
      <c r="B292" s="75">
        <v>33</v>
      </c>
      <c r="C292" s="50"/>
      <c r="D292" s="51" t="s">
        <v>298</v>
      </c>
      <c r="E292" s="17"/>
      <c r="F292" s="17"/>
      <c r="G292" s="17"/>
      <c r="H292" s="17"/>
      <c r="I292" s="17">
        <v>61071442</v>
      </c>
      <c r="J292" s="17"/>
      <c r="K292" s="17"/>
      <c r="L292" s="17"/>
      <c r="M292" s="17"/>
      <c r="N292" s="17"/>
      <c r="O292" s="17"/>
      <c r="P292" s="17">
        <v>-6728280</v>
      </c>
      <c r="Q292" s="52">
        <v>54343162</v>
      </c>
    </row>
    <row r="293" spans="1:17" ht="22.5" x14ac:dyDescent="0.25">
      <c r="A293" s="48">
        <v>30106963</v>
      </c>
      <c r="B293" s="75">
        <v>33</v>
      </c>
      <c r="C293" s="50" t="s">
        <v>299</v>
      </c>
      <c r="D293" s="51" t="s">
        <v>300</v>
      </c>
      <c r="E293" s="17"/>
      <c r="F293" s="17"/>
      <c r="G293" s="17"/>
      <c r="H293" s="17"/>
      <c r="I293" s="17"/>
      <c r="J293" s="17">
        <v>19541500</v>
      </c>
      <c r="K293" s="17"/>
      <c r="L293" s="17"/>
      <c r="M293" s="17"/>
      <c r="N293" s="17"/>
      <c r="O293" s="17"/>
      <c r="P293" s="17">
        <v>58624500</v>
      </c>
      <c r="Q293" s="52">
        <v>78166000</v>
      </c>
    </row>
    <row r="294" spans="1:17" ht="22.5" x14ac:dyDescent="0.25">
      <c r="A294" s="48">
        <v>30107048</v>
      </c>
      <c r="B294" s="75">
        <v>33</v>
      </c>
      <c r="C294" s="50"/>
      <c r="D294" s="51" t="s">
        <v>301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>
        <v>4040000</v>
      </c>
      <c r="Q294" s="52">
        <v>4040000</v>
      </c>
    </row>
    <row r="295" spans="1:17" ht="22.5" x14ac:dyDescent="0.25">
      <c r="A295" s="48">
        <v>30107074</v>
      </c>
      <c r="B295" s="75">
        <v>33</v>
      </c>
      <c r="C295" s="50"/>
      <c r="D295" s="51" t="s">
        <v>302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>
        <v>3750000</v>
      </c>
      <c r="Q295" s="52">
        <v>3750000</v>
      </c>
    </row>
    <row r="296" spans="1:17" ht="22.5" x14ac:dyDescent="0.25">
      <c r="A296" s="48">
        <v>30107082</v>
      </c>
      <c r="B296" s="75">
        <v>33</v>
      </c>
      <c r="C296" s="50"/>
      <c r="D296" s="51" t="s">
        <v>303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>
        <v>2400000</v>
      </c>
      <c r="Q296" s="52">
        <v>2400000</v>
      </c>
    </row>
    <row r="297" spans="1:17" ht="22.5" x14ac:dyDescent="0.25">
      <c r="A297" s="48">
        <v>30107087</v>
      </c>
      <c r="B297" s="75">
        <v>33</v>
      </c>
      <c r="C297" s="50"/>
      <c r="D297" s="51" t="s">
        <v>304</v>
      </c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>
        <v>5000000</v>
      </c>
      <c r="Q297" s="52">
        <v>5000000</v>
      </c>
    </row>
    <row r="298" spans="1:17" ht="22.5" x14ac:dyDescent="0.25">
      <c r="A298" s="48">
        <v>30115686</v>
      </c>
      <c r="B298" s="75">
        <v>33</v>
      </c>
      <c r="C298" s="50" t="s">
        <v>12</v>
      </c>
      <c r="D298" s="51" t="s">
        <v>305</v>
      </c>
      <c r="E298" s="17"/>
      <c r="F298" s="17"/>
      <c r="G298" s="17"/>
      <c r="H298" s="17"/>
      <c r="I298" s="17"/>
      <c r="J298" s="17">
        <v>432377000</v>
      </c>
      <c r="K298" s="17"/>
      <c r="L298" s="17"/>
      <c r="M298" s="17"/>
      <c r="N298" s="17"/>
      <c r="O298" s="17"/>
      <c r="P298" s="17"/>
      <c r="Q298" s="52">
        <v>432377000</v>
      </c>
    </row>
    <row r="299" spans="1:17" ht="22.5" x14ac:dyDescent="0.25">
      <c r="A299" s="48">
        <v>30117109</v>
      </c>
      <c r="B299" s="75">
        <v>33</v>
      </c>
      <c r="C299" s="50" t="s">
        <v>12</v>
      </c>
      <c r="D299" s="51" t="s">
        <v>306</v>
      </c>
      <c r="E299" s="17"/>
      <c r="F299" s="17"/>
      <c r="G299" s="17"/>
      <c r="H299" s="17"/>
      <c r="I299" s="17"/>
      <c r="J299" s="17">
        <v>70000000</v>
      </c>
      <c r="K299" s="17"/>
      <c r="L299" s="17"/>
      <c r="M299" s="17"/>
      <c r="N299" s="17"/>
      <c r="O299" s="17"/>
      <c r="P299" s="17"/>
      <c r="Q299" s="52">
        <v>70000000</v>
      </c>
    </row>
    <row r="300" spans="1:17" ht="22.5" x14ac:dyDescent="0.25">
      <c r="A300" s="48">
        <v>30111199</v>
      </c>
      <c r="B300" s="75">
        <v>33</v>
      </c>
      <c r="C300" s="50" t="s">
        <v>307</v>
      </c>
      <c r="D300" s="51" t="s">
        <v>308</v>
      </c>
      <c r="E300" s="17"/>
      <c r="F300" s="17"/>
      <c r="G300" s="17"/>
      <c r="H300" s="17"/>
      <c r="I300" s="17"/>
      <c r="J300" s="17"/>
      <c r="K300" s="17"/>
      <c r="L300" s="17"/>
      <c r="M300" s="17"/>
      <c r="N300" s="17">
        <v>14300000</v>
      </c>
      <c r="O300" s="17"/>
      <c r="P300" s="17">
        <v>5700000</v>
      </c>
      <c r="Q300" s="52">
        <v>20000000</v>
      </c>
    </row>
    <row r="301" spans="1:17" ht="22.5" x14ac:dyDescent="0.25">
      <c r="A301" s="48">
        <v>214</v>
      </c>
      <c r="B301" s="75">
        <v>33</v>
      </c>
      <c r="C301" s="50"/>
      <c r="D301" s="51" t="s">
        <v>309</v>
      </c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>
        <v>550000000</v>
      </c>
      <c r="Q301" s="52">
        <v>550000000</v>
      </c>
    </row>
    <row r="302" spans="1:17" ht="22.5" x14ac:dyDescent="0.25">
      <c r="A302" s="48">
        <v>215</v>
      </c>
      <c r="B302" s="75">
        <v>33</v>
      </c>
      <c r="C302" s="50"/>
      <c r="D302" s="51" t="s">
        <v>310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>
        <v>205000000</v>
      </c>
      <c r="Q302" s="52">
        <v>205000000</v>
      </c>
    </row>
    <row r="303" spans="1:17" ht="22.5" x14ac:dyDescent="0.25">
      <c r="A303" s="48">
        <v>30119200</v>
      </c>
      <c r="B303" s="75">
        <v>33</v>
      </c>
      <c r="C303" s="50" t="s">
        <v>12</v>
      </c>
      <c r="D303" s="51" t="s">
        <v>311</v>
      </c>
      <c r="E303" s="17"/>
      <c r="F303" s="17"/>
      <c r="G303" s="17"/>
      <c r="H303" s="17"/>
      <c r="I303" s="17">
        <v>5000000</v>
      </c>
      <c r="J303" s="17">
        <v>65496000</v>
      </c>
      <c r="K303" s="17"/>
      <c r="L303" s="17"/>
      <c r="M303" s="17"/>
      <c r="N303" s="17"/>
      <c r="O303" s="17"/>
      <c r="P303" s="17"/>
      <c r="Q303" s="52">
        <v>70496000</v>
      </c>
    </row>
    <row r="304" spans="1:17" ht="22.5" x14ac:dyDescent="0.25">
      <c r="A304" s="48">
        <v>30124777</v>
      </c>
      <c r="B304" s="75">
        <v>33</v>
      </c>
      <c r="C304" s="50" t="s">
        <v>12</v>
      </c>
      <c r="D304" s="51" t="s">
        <v>312</v>
      </c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>
        <v>70590000</v>
      </c>
      <c r="Q304" s="52">
        <v>70590000</v>
      </c>
    </row>
    <row r="305" spans="1:17" ht="22.5" x14ac:dyDescent="0.25">
      <c r="A305" s="48"/>
      <c r="B305" s="75">
        <v>33</v>
      </c>
      <c r="C305" s="50" t="s">
        <v>299</v>
      </c>
      <c r="D305" s="51" t="s">
        <v>313</v>
      </c>
      <c r="E305" s="17"/>
      <c r="F305" s="17"/>
      <c r="G305" s="17"/>
      <c r="H305" s="17"/>
      <c r="I305" s="17"/>
      <c r="J305" s="17"/>
      <c r="K305" s="17">
        <v>14200000</v>
      </c>
      <c r="L305" s="17"/>
      <c r="M305" s="17"/>
      <c r="N305" s="17">
        <v>5540000</v>
      </c>
      <c r="O305" s="17">
        <v>14875000</v>
      </c>
      <c r="P305" s="17">
        <v>24405000</v>
      </c>
      <c r="Q305" s="52">
        <v>59020000</v>
      </c>
    </row>
    <row r="306" spans="1:17" x14ac:dyDescent="0.25">
      <c r="A306" s="61" t="s">
        <v>314</v>
      </c>
      <c r="B306" s="75">
        <v>33</v>
      </c>
      <c r="C306" s="50" t="s">
        <v>45</v>
      </c>
      <c r="D306" s="51" t="s">
        <v>315</v>
      </c>
      <c r="E306" s="17"/>
      <c r="F306" s="17"/>
      <c r="G306" s="17"/>
      <c r="H306" s="17"/>
      <c r="I306" s="17"/>
      <c r="J306" s="17">
        <v>350931000</v>
      </c>
      <c r="K306" s="17"/>
      <c r="L306" s="17"/>
      <c r="M306" s="17"/>
      <c r="N306" s="17"/>
      <c r="O306" s="17"/>
      <c r="P306" s="17"/>
      <c r="Q306" s="52">
        <v>350931000</v>
      </c>
    </row>
    <row r="307" spans="1:17" ht="22.5" x14ac:dyDescent="0.25">
      <c r="A307" s="48">
        <v>30116747</v>
      </c>
      <c r="B307" s="75">
        <v>33</v>
      </c>
      <c r="C307" s="50" t="s">
        <v>12</v>
      </c>
      <c r="D307" s="51" t="s">
        <v>316</v>
      </c>
      <c r="E307" s="17"/>
      <c r="F307" s="17"/>
      <c r="G307" s="17"/>
      <c r="H307" s="17"/>
      <c r="I307" s="17"/>
      <c r="J307" s="17">
        <v>29127000</v>
      </c>
      <c r="K307" s="17"/>
      <c r="L307" s="17"/>
      <c r="M307" s="17"/>
      <c r="N307" s="17"/>
      <c r="O307" s="17"/>
      <c r="P307" s="17"/>
      <c r="Q307" s="52">
        <v>29127000</v>
      </c>
    </row>
    <row r="308" spans="1:17" ht="22.5" x14ac:dyDescent="0.25">
      <c r="A308" s="48">
        <v>30123278</v>
      </c>
      <c r="B308" s="75">
        <v>33</v>
      </c>
      <c r="C308" s="50" t="s">
        <v>299</v>
      </c>
      <c r="D308" s="51" t="s">
        <v>317</v>
      </c>
      <c r="E308" s="17"/>
      <c r="F308" s="17"/>
      <c r="G308" s="17"/>
      <c r="H308" s="17"/>
      <c r="I308" s="17"/>
      <c r="J308" s="17">
        <v>28208500</v>
      </c>
      <c r="K308" s="17"/>
      <c r="L308" s="17"/>
      <c r="M308" s="17"/>
      <c r="N308" s="17"/>
      <c r="O308" s="17"/>
      <c r="P308" s="17">
        <v>84625500</v>
      </c>
      <c r="Q308" s="52">
        <v>112834000</v>
      </c>
    </row>
    <row r="309" spans="1:17" ht="22.5" x14ac:dyDescent="0.25">
      <c r="A309" s="48">
        <v>30123296</v>
      </c>
      <c r="B309" s="75">
        <v>33</v>
      </c>
      <c r="C309" s="50" t="s">
        <v>307</v>
      </c>
      <c r="D309" s="51" t="s">
        <v>318</v>
      </c>
      <c r="E309" s="17"/>
      <c r="F309" s="17"/>
      <c r="G309" s="17"/>
      <c r="H309" s="17"/>
      <c r="I309" s="17"/>
      <c r="J309" s="17"/>
      <c r="K309" s="17"/>
      <c r="L309" s="17"/>
      <c r="M309" s="17">
        <v>3201094</v>
      </c>
      <c r="N309" s="17"/>
      <c r="O309" s="17"/>
      <c r="P309" s="17">
        <v>246798906</v>
      </c>
      <c r="Q309" s="52">
        <v>250000000</v>
      </c>
    </row>
    <row r="310" spans="1:17" x14ac:dyDescent="0.25">
      <c r="A310" s="48">
        <v>30123287</v>
      </c>
      <c r="B310" s="75">
        <v>33</v>
      </c>
      <c r="C310" s="50" t="s">
        <v>307</v>
      </c>
      <c r="D310" s="51" t="s">
        <v>319</v>
      </c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>
        <v>7500000</v>
      </c>
      <c r="P310" s="17"/>
      <c r="Q310" s="52">
        <v>7500000</v>
      </c>
    </row>
    <row r="311" spans="1:17" x14ac:dyDescent="0.25">
      <c r="A311" s="48">
        <v>30123284</v>
      </c>
      <c r="B311" s="75">
        <v>33</v>
      </c>
      <c r="C311" s="50" t="s">
        <v>307</v>
      </c>
      <c r="D311" s="51" t="s">
        <v>320</v>
      </c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>
        <v>2500000</v>
      </c>
      <c r="P311" s="17"/>
      <c r="Q311" s="52">
        <v>2500000</v>
      </c>
    </row>
    <row r="312" spans="1:17" x14ac:dyDescent="0.25">
      <c r="A312" s="48">
        <v>30123283</v>
      </c>
      <c r="B312" s="75">
        <v>33</v>
      </c>
      <c r="C312" s="50" t="s">
        <v>307</v>
      </c>
      <c r="D312" s="51" t="s">
        <v>321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>
        <v>10000000</v>
      </c>
      <c r="P312" s="17"/>
      <c r="Q312" s="52">
        <v>10000000</v>
      </c>
    </row>
    <row r="313" spans="1:17" x14ac:dyDescent="0.25">
      <c r="A313" s="48">
        <v>30123282</v>
      </c>
      <c r="B313" s="75">
        <v>33</v>
      </c>
      <c r="C313" s="50" t="s">
        <v>307</v>
      </c>
      <c r="D313" s="51" t="s">
        <v>322</v>
      </c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>
        <v>6250000</v>
      </c>
      <c r="P313" s="17"/>
      <c r="Q313" s="52">
        <v>6250000</v>
      </c>
    </row>
    <row r="314" spans="1:17" x14ac:dyDescent="0.25">
      <c r="A314" s="48">
        <v>30123314</v>
      </c>
      <c r="B314" s="75">
        <v>33</v>
      </c>
      <c r="C314" s="50" t="s">
        <v>307</v>
      </c>
      <c r="D314" s="51" t="s">
        <v>323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>
        <v>11246000</v>
      </c>
      <c r="P314" s="17"/>
      <c r="Q314" s="52">
        <v>11246000</v>
      </c>
    </row>
    <row r="315" spans="1:17" x14ac:dyDescent="0.25">
      <c r="A315" s="48">
        <v>228</v>
      </c>
      <c r="B315" s="75">
        <v>33</v>
      </c>
      <c r="C315" s="50" t="s">
        <v>45</v>
      </c>
      <c r="D315" s="51" t="s">
        <v>324</v>
      </c>
      <c r="E315" s="17"/>
      <c r="F315" s="17"/>
      <c r="G315" s="17"/>
      <c r="H315" s="17"/>
      <c r="I315" s="17"/>
      <c r="J315" s="17"/>
      <c r="K315" s="17"/>
      <c r="L315" s="17"/>
      <c r="M315" s="17"/>
      <c r="N315" s="17">
        <v>2750000</v>
      </c>
      <c r="O315" s="17"/>
      <c r="P315" s="17">
        <v>8250000</v>
      </c>
      <c r="Q315" s="52">
        <v>11000000</v>
      </c>
    </row>
    <row r="316" spans="1:17" ht="22.5" x14ac:dyDescent="0.25">
      <c r="A316" s="48">
        <v>229</v>
      </c>
      <c r="B316" s="75">
        <v>33</v>
      </c>
      <c r="C316" s="50" t="s">
        <v>45</v>
      </c>
      <c r="D316" s="51" t="s">
        <v>325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>
        <v>9738000</v>
      </c>
      <c r="O316" s="17"/>
      <c r="P316" s="17">
        <v>29212000</v>
      </c>
      <c r="Q316" s="52">
        <v>38950000</v>
      </c>
    </row>
    <row r="317" spans="1:17" x14ac:dyDescent="0.25">
      <c r="A317" s="48">
        <v>230</v>
      </c>
      <c r="B317" s="75">
        <v>33</v>
      </c>
      <c r="C317" s="50" t="s">
        <v>45</v>
      </c>
      <c r="D317" s="51" t="s">
        <v>326</v>
      </c>
      <c r="E317" s="17"/>
      <c r="F317" s="17"/>
      <c r="G317" s="17"/>
      <c r="H317" s="17"/>
      <c r="I317" s="17"/>
      <c r="J317" s="17"/>
      <c r="K317" s="17"/>
      <c r="L317" s="17"/>
      <c r="M317" s="17"/>
      <c r="N317" s="17">
        <v>2750000</v>
      </c>
      <c r="O317" s="17"/>
      <c r="P317" s="17">
        <v>18300000</v>
      </c>
      <c r="Q317" s="52">
        <v>21050000</v>
      </c>
    </row>
    <row r="318" spans="1:17" x14ac:dyDescent="0.25">
      <c r="A318" s="48">
        <v>231</v>
      </c>
      <c r="B318" s="75">
        <v>33</v>
      </c>
      <c r="C318" s="50" t="s">
        <v>45</v>
      </c>
      <c r="D318" s="51" t="s">
        <v>327</v>
      </c>
      <c r="E318" s="17"/>
      <c r="F318" s="17"/>
      <c r="G318" s="17"/>
      <c r="H318" s="17"/>
      <c r="I318" s="17"/>
      <c r="J318" s="17"/>
      <c r="K318" s="17"/>
      <c r="L318" s="17"/>
      <c r="M318" s="17"/>
      <c r="N318" s="17">
        <v>8536000</v>
      </c>
      <c r="O318" s="17"/>
      <c r="P318" s="17">
        <v>25609000</v>
      </c>
      <c r="Q318" s="52">
        <v>34145000</v>
      </c>
    </row>
    <row r="319" spans="1:17" x14ac:dyDescent="0.25">
      <c r="A319" s="48">
        <v>232</v>
      </c>
      <c r="B319" s="75">
        <v>33</v>
      </c>
      <c r="C319" s="50" t="s">
        <v>45</v>
      </c>
      <c r="D319" s="51" t="s">
        <v>328</v>
      </c>
      <c r="E319" s="17"/>
      <c r="F319" s="17"/>
      <c r="G319" s="17"/>
      <c r="H319" s="17"/>
      <c r="I319" s="17"/>
      <c r="J319" s="17"/>
      <c r="K319" s="17"/>
      <c r="L319" s="17"/>
      <c r="M319" s="17"/>
      <c r="N319" s="17">
        <v>5000000</v>
      </c>
      <c r="O319" s="17"/>
      <c r="P319" s="17">
        <v>30000000</v>
      </c>
      <c r="Q319" s="52">
        <v>35000000</v>
      </c>
    </row>
    <row r="320" spans="1:17" x14ac:dyDescent="0.25">
      <c r="A320" s="48">
        <v>233</v>
      </c>
      <c r="B320" s="75">
        <v>33</v>
      </c>
      <c r="C320" s="50" t="s">
        <v>45</v>
      </c>
      <c r="D320" s="51" t="s">
        <v>329</v>
      </c>
      <c r="E320" s="17"/>
      <c r="F320" s="17"/>
      <c r="G320" s="17"/>
      <c r="H320" s="17"/>
      <c r="I320" s="17"/>
      <c r="J320" s="17"/>
      <c r="K320" s="17"/>
      <c r="L320" s="17"/>
      <c r="M320" s="17"/>
      <c r="N320" s="17">
        <v>6925000</v>
      </c>
      <c r="O320" s="17"/>
      <c r="P320" s="17">
        <v>20775000</v>
      </c>
      <c r="Q320" s="52">
        <v>27700000</v>
      </c>
    </row>
    <row r="321" spans="1:17" ht="22.5" x14ac:dyDescent="0.25">
      <c r="A321" s="48">
        <v>234</v>
      </c>
      <c r="B321" s="75">
        <v>33</v>
      </c>
      <c r="C321" s="50" t="s">
        <v>45</v>
      </c>
      <c r="D321" s="51" t="s">
        <v>330</v>
      </c>
      <c r="E321" s="17"/>
      <c r="F321" s="17"/>
      <c r="G321" s="17"/>
      <c r="H321" s="17"/>
      <c r="I321" s="17"/>
      <c r="J321" s="17"/>
      <c r="K321" s="17"/>
      <c r="L321" s="17"/>
      <c r="M321" s="17"/>
      <c r="N321" s="17">
        <v>5000000</v>
      </c>
      <c r="O321" s="17"/>
      <c r="P321" s="17">
        <v>32000000</v>
      </c>
      <c r="Q321" s="52">
        <v>37000000</v>
      </c>
    </row>
    <row r="322" spans="1:17" x14ac:dyDescent="0.25">
      <c r="A322" s="48">
        <v>235</v>
      </c>
      <c r="B322" s="75">
        <v>33</v>
      </c>
      <c r="C322" s="50" t="s">
        <v>45</v>
      </c>
      <c r="D322" s="51" t="s">
        <v>331</v>
      </c>
      <c r="E322" s="17"/>
      <c r="F322" s="17"/>
      <c r="G322" s="17"/>
      <c r="H322" s="17"/>
      <c r="I322" s="17"/>
      <c r="J322" s="17"/>
      <c r="K322" s="17"/>
      <c r="L322" s="17"/>
      <c r="M322" s="17"/>
      <c r="N322" s="17">
        <v>8250000</v>
      </c>
      <c r="O322" s="17"/>
      <c r="P322" s="17">
        <v>24750000</v>
      </c>
      <c r="Q322" s="52">
        <v>33000000</v>
      </c>
    </row>
    <row r="323" spans="1:17" x14ac:dyDescent="0.25">
      <c r="A323" s="48">
        <v>236</v>
      </c>
      <c r="B323" s="75">
        <v>33</v>
      </c>
      <c r="C323" s="50" t="s">
        <v>45</v>
      </c>
      <c r="D323" s="51" t="s">
        <v>332</v>
      </c>
      <c r="E323" s="17"/>
      <c r="F323" s="17"/>
      <c r="G323" s="17"/>
      <c r="H323" s="17"/>
      <c r="I323" s="17"/>
      <c r="J323" s="17"/>
      <c r="K323" s="17"/>
      <c r="L323" s="17"/>
      <c r="M323" s="17"/>
      <c r="N323" s="17">
        <v>5000000</v>
      </c>
      <c r="O323" s="17"/>
      <c r="P323" s="17">
        <v>32000000</v>
      </c>
      <c r="Q323" s="52">
        <v>37000000</v>
      </c>
    </row>
    <row r="324" spans="1:17" ht="22.5" x14ac:dyDescent="0.25">
      <c r="A324" s="48">
        <v>237</v>
      </c>
      <c r="B324" s="75">
        <v>33</v>
      </c>
      <c r="C324" s="50" t="s">
        <v>45</v>
      </c>
      <c r="D324" s="51" t="s">
        <v>333</v>
      </c>
      <c r="E324" s="17"/>
      <c r="F324" s="17"/>
      <c r="G324" s="17"/>
      <c r="H324" s="17"/>
      <c r="I324" s="17"/>
      <c r="J324" s="17"/>
      <c r="K324" s="17"/>
      <c r="L324" s="17"/>
      <c r="M324" s="17"/>
      <c r="N324" s="17">
        <v>19162000</v>
      </c>
      <c r="O324" s="17"/>
      <c r="P324" s="17"/>
      <c r="Q324" s="52">
        <v>19162000</v>
      </c>
    </row>
    <row r="325" spans="1:17" x14ac:dyDescent="0.25">
      <c r="A325" s="48">
        <v>238</v>
      </c>
      <c r="B325" s="75">
        <v>33</v>
      </c>
      <c r="C325" s="50" t="s">
        <v>12</v>
      </c>
      <c r="D325" s="51" t="s">
        <v>334</v>
      </c>
      <c r="E325" s="17"/>
      <c r="F325" s="17"/>
      <c r="G325" s="17"/>
      <c r="H325" s="17"/>
      <c r="I325" s="17"/>
      <c r="J325" s="17"/>
      <c r="K325" s="17"/>
      <c r="L325" s="17"/>
      <c r="M325" s="17"/>
      <c r="N325" s="17">
        <v>2667000</v>
      </c>
      <c r="O325" s="17"/>
      <c r="P325" s="17">
        <v>7999000</v>
      </c>
      <c r="Q325" s="52">
        <v>10666000</v>
      </c>
    </row>
    <row r="326" spans="1:17" ht="22.5" x14ac:dyDescent="0.25">
      <c r="A326" s="48">
        <v>239</v>
      </c>
      <c r="B326" s="75">
        <v>33</v>
      </c>
      <c r="C326" s="50" t="s">
        <v>12</v>
      </c>
      <c r="D326" s="51" t="s">
        <v>335</v>
      </c>
      <c r="E326" s="17"/>
      <c r="F326" s="17"/>
      <c r="G326" s="17"/>
      <c r="H326" s="17"/>
      <c r="I326" s="17"/>
      <c r="J326" s="17"/>
      <c r="K326" s="17"/>
      <c r="L326" s="17"/>
      <c r="M326" s="17"/>
      <c r="N326" s="17">
        <v>4321000</v>
      </c>
      <c r="O326" s="17"/>
      <c r="P326" s="17">
        <v>12714000</v>
      </c>
      <c r="Q326" s="52">
        <v>17035000</v>
      </c>
    </row>
    <row r="327" spans="1:17" ht="22.5" x14ac:dyDescent="0.25">
      <c r="A327" s="48">
        <v>240</v>
      </c>
      <c r="B327" s="75">
        <v>33</v>
      </c>
      <c r="C327" s="50" t="s">
        <v>12</v>
      </c>
      <c r="D327" s="51" t="s">
        <v>336</v>
      </c>
      <c r="E327" s="17"/>
      <c r="F327" s="17"/>
      <c r="G327" s="17"/>
      <c r="H327" s="17"/>
      <c r="I327" s="17"/>
      <c r="J327" s="17"/>
      <c r="K327" s="17"/>
      <c r="L327" s="17"/>
      <c r="M327" s="17"/>
      <c r="N327" s="17">
        <v>13182750</v>
      </c>
      <c r="O327" s="17"/>
      <c r="P327" s="17"/>
      <c r="Q327" s="52">
        <v>13182750</v>
      </c>
    </row>
    <row r="328" spans="1:17" ht="22.5" x14ac:dyDescent="0.25">
      <c r="A328" s="48">
        <v>241</v>
      </c>
      <c r="B328" s="75">
        <v>33</v>
      </c>
      <c r="C328" s="50" t="s">
        <v>12</v>
      </c>
      <c r="D328" s="51" t="s">
        <v>337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>
        <v>8626500</v>
      </c>
      <c r="O328" s="17"/>
      <c r="P328" s="17"/>
      <c r="Q328" s="52">
        <v>8626500</v>
      </c>
    </row>
    <row r="329" spans="1:17" ht="22.5" x14ac:dyDescent="0.25">
      <c r="A329" s="48">
        <v>242</v>
      </c>
      <c r="B329" s="75">
        <v>33</v>
      </c>
      <c r="C329" s="50" t="s">
        <v>12</v>
      </c>
      <c r="D329" s="51" t="s">
        <v>338</v>
      </c>
      <c r="E329" s="17"/>
      <c r="F329" s="17"/>
      <c r="G329" s="17"/>
      <c r="H329" s="17"/>
      <c r="I329" s="17"/>
      <c r="J329" s="17"/>
      <c r="K329" s="17"/>
      <c r="L329" s="17"/>
      <c r="M329" s="17"/>
      <c r="N329" s="17">
        <v>7300000</v>
      </c>
      <c r="O329" s="17"/>
      <c r="P329" s="17"/>
      <c r="Q329" s="52">
        <v>7300000</v>
      </c>
    </row>
    <row r="330" spans="1:17" x14ac:dyDescent="0.25">
      <c r="A330" s="48">
        <v>243</v>
      </c>
      <c r="B330" s="75">
        <v>33</v>
      </c>
      <c r="C330" s="50" t="s">
        <v>12</v>
      </c>
      <c r="D330" s="51" t="s">
        <v>339</v>
      </c>
      <c r="E330" s="17"/>
      <c r="F330" s="17"/>
      <c r="G330" s="17"/>
      <c r="H330" s="17"/>
      <c r="I330" s="17"/>
      <c r="J330" s="17"/>
      <c r="K330" s="17"/>
      <c r="L330" s="17"/>
      <c r="M330" s="17"/>
      <c r="N330" s="17">
        <v>8700000</v>
      </c>
      <c r="O330" s="17"/>
      <c r="P330" s="17"/>
      <c r="Q330" s="52">
        <v>8700000</v>
      </c>
    </row>
    <row r="331" spans="1:17" x14ac:dyDescent="0.25">
      <c r="A331" s="48">
        <v>244</v>
      </c>
      <c r="B331" s="75">
        <v>33</v>
      </c>
      <c r="C331" s="50" t="s">
        <v>12</v>
      </c>
      <c r="D331" s="51" t="s">
        <v>340</v>
      </c>
      <c r="E331" s="17"/>
      <c r="F331" s="17"/>
      <c r="G331" s="17"/>
      <c r="H331" s="17"/>
      <c r="I331" s="17"/>
      <c r="J331" s="17"/>
      <c r="K331" s="17"/>
      <c r="L331" s="17"/>
      <c r="M331" s="17"/>
      <c r="N331" s="17">
        <v>9945000</v>
      </c>
      <c r="O331" s="17"/>
      <c r="P331" s="17"/>
      <c r="Q331" s="52">
        <v>9945000</v>
      </c>
    </row>
    <row r="332" spans="1:17" ht="22.5" x14ac:dyDescent="0.25">
      <c r="A332" s="48">
        <v>245</v>
      </c>
      <c r="B332" s="75">
        <v>33</v>
      </c>
      <c r="C332" s="50" t="s">
        <v>12</v>
      </c>
      <c r="D332" s="51" t="s">
        <v>341</v>
      </c>
      <c r="E332" s="17"/>
      <c r="F332" s="17"/>
      <c r="G332" s="17"/>
      <c r="H332" s="17"/>
      <c r="I332" s="17"/>
      <c r="J332" s="17"/>
      <c r="K332" s="17"/>
      <c r="L332" s="17"/>
      <c r="M332" s="17"/>
      <c r="N332" s="17">
        <v>10297750</v>
      </c>
      <c r="O332" s="17"/>
      <c r="P332" s="17"/>
      <c r="Q332" s="52">
        <v>10297750</v>
      </c>
    </row>
    <row r="333" spans="1:17" ht="22.5" x14ac:dyDescent="0.25">
      <c r="A333" s="48">
        <v>246</v>
      </c>
      <c r="B333" s="75">
        <v>33</v>
      </c>
      <c r="C333" s="50" t="s">
        <v>12</v>
      </c>
      <c r="D333" s="51" t="s">
        <v>342</v>
      </c>
      <c r="E333" s="17"/>
      <c r="F333" s="17"/>
      <c r="G333" s="17"/>
      <c r="H333" s="17"/>
      <c r="I333" s="17"/>
      <c r="J333" s="17"/>
      <c r="K333" s="17"/>
      <c r="L333" s="17"/>
      <c r="M333" s="17"/>
      <c r="N333" s="17">
        <v>13407500</v>
      </c>
      <c r="O333" s="17"/>
      <c r="P333" s="17"/>
      <c r="Q333" s="52">
        <v>13407500</v>
      </c>
    </row>
    <row r="334" spans="1:17" ht="22.5" x14ac:dyDescent="0.25">
      <c r="A334" s="48">
        <v>247</v>
      </c>
      <c r="B334" s="75">
        <v>33</v>
      </c>
      <c r="C334" s="50" t="s">
        <v>12</v>
      </c>
      <c r="D334" s="51" t="s">
        <v>343</v>
      </c>
      <c r="E334" s="17"/>
      <c r="F334" s="17"/>
      <c r="G334" s="17"/>
      <c r="H334" s="17"/>
      <c r="I334" s="17"/>
      <c r="J334" s="17"/>
      <c r="K334" s="17"/>
      <c r="L334" s="17"/>
      <c r="M334" s="17"/>
      <c r="N334" s="17">
        <v>9968000</v>
      </c>
      <c r="O334" s="17"/>
      <c r="P334" s="17"/>
      <c r="Q334" s="52">
        <v>9968000</v>
      </c>
    </row>
    <row r="335" spans="1:17" x14ac:dyDescent="0.25">
      <c r="A335" s="48">
        <v>248</v>
      </c>
      <c r="B335" s="75">
        <v>33</v>
      </c>
      <c r="C335" s="50" t="s">
        <v>12</v>
      </c>
      <c r="D335" s="51" t="s">
        <v>344</v>
      </c>
      <c r="E335" s="17"/>
      <c r="F335" s="17"/>
      <c r="G335" s="17"/>
      <c r="H335" s="17"/>
      <c r="I335" s="17"/>
      <c r="J335" s="17"/>
      <c r="K335" s="17"/>
      <c r="L335" s="17"/>
      <c r="M335" s="17"/>
      <c r="N335" s="17">
        <v>20004000</v>
      </c>
      <c r="O335" s="17"/>
      <c r="P335" s="17"/>
      <c r="Q335" s="52">
        <v>20004000</v>
      </c>
    </row>
    <row r="336" spans="1:17" x14ac:dyDescent="0.25">
      <c r="A336" s="48">
        <v>249</v>
      </c>
      <c r="B336" s="75">
        <v>33</v>
      </c>
      <c r="C336" s="50" t="s">
        <v>12</v>
      </c>
      <c r="D336" s="51" t="s">
        <v>345</v>
      </c>
      <c r="E336" s="17"/>
      <c r="F336" s="17"/>
      <c r="G336" s="17"/>
      <c r="H336" s="17"/>
      <c r="I336" s="17"/>
      <c r="J336" s="17"/>
      <c r="K336" s="17"/>
      <c r="L336" s="17"/>
      <c r="M336" s="17"/>
      <c r="N336" s="17">
        <v>12470000</v>
      </c>
      <c r="O336" s="17"/>
      <c r="P336" s="17"/>
      <c r="Q336" s="52">
        <v>12470000</v>
      </c>
    </row>
    <row r="337" spans="1:17" ht="22.5" x14ac:dyDescent="0.25">
      <c r="A337" s="48">
        <v>250</v>
      </c>
      <c r="B337" s="75">
        <v>33</v>
      </c>
      <c r="C337" s="50" t="s">
        <v>12</v>
      </c>
      <c r="D337" s="51" t="s">
        <v>346</v>
      </c>
      <c r="E337" s="17"/>
      <c r="F337" s="17"/>
      <c r="G337" s="17"/>
      <c r="H337" s="17"/>
      <c r="I337" s="17"/>
      <c r="J337" s="17"/>
      <c r="K337" s="17"/>
      <c r="L337" s="17"/>
      <c r="M337" s="17"/>
      <c r="N337" s="17">
        <v>8267250</v>
      </c>
      <c r="O337" s="17"/>
      <c r="P337" s="17"/>
      <c r="Q337" s="52">
        <v>8267250</v>
      </c>
    </row>
    <row r="338" spans="1:17" ht="22.5" x14ac:dyDescent="0.25">
      <c r="A338" s="48">
        <v>251</v>
      </c>
      <c r="B338" s="75">
        <v>33</v>
      </c>
      <c r="C338" s="50" t="s">
        <v>12</v>
      </c>
      <c r="D338" s="51" t="s">
        <v>347</v>
      </c>
      <c r="E338" s="17"/>
      <c r="F338" s="17"/>
      <c r="G338" s="17"/>
      <c r="H338" s="17"/>
      <c r="I338" s="17"/>
      <c r="J338" s="17"/>
      <c r="K338" s="17"/>
      <c r="L338" s="17"/>
      <c r="M338" s="17"/>
      <c r="N338" s="17">
        <v>8376250</v>
      </c>
      <c r="O338" s="17"/>
      <c r="P338" s="17"/>
      <c r="Q338" s="52">
        <v>8376250</v>
      </c>
    </row>
    <row r="339" spans="1:17" x14ac:dyDescent="0.25">
      <c r="A339" s="48">
        <v>252</v>
      </c>
      <c r="B339" s="75">
        <v>33</v>
      </c>
      <c r="C339" s="50" t="s">
        <v>12</v>
      </c>
      <c r="D339" s="51" t="s">
        <v>348</v>
      </c>
      <c r="E339" s="17"/>
      <c r="F339" s="17"/>
      <c r="G339" s="17"/>
      <c r="H339" s="17"/>
      <c r="I339" s="17"/>
      <c r="J339" s="17"/>
      <c r="K339" s="17"/>
      <c r="L339" s="17"/>
      <c r="M339" s="17"/>
      <c r="N339" s="17">
        <v>12237000</v>
      </c>
      <c r="O339" s="17"/>
      <c r="P339" s="17"/>
      <c r="Q339" s="52">
        <v>12237000</v>
      </c>
    </row>
    <row r="340" spans="1:17" x14ac:dyDescent="0.25">
      <c r="A340" s="62" t="s">
        <v>370</v>
      </c>
      <c r="B340" s="63">
        <v>24</v>
      </c>
      <c r="C340" s="64"/>
      <c r="D340" s="65" t="s">
        <v>371</v>
      </c>
      <c r="E340" s="66">
        <v>62825000</v>
      </c>
      <c r="F340" s="66">
        <v>27948000</v>
      </c>
      <c r="G340" s="66">
        <v>10000000</v>
      </c>
      <c r="H340" s="66">
        <v>12000000</v>
      </c>
      <c r="I340" s="66">
        <v>39958836</v>
      </c>
      <c r="J340" s="66">
        <v>35744997</v>
      </c>
      <c r="K340" s="66">
        <v>20000000</v>
      </c>
      <c r="L340" s="66">
        <v>60917332</v>
      </c>
      <c r="M340" s="66">
        <v>47924282</v>
      </c>
      <c r="N340" s="66">
        <v>42343296</v>
      </c>
      <c r="O340" s="66">
        <v>10120248</v>
      </c>
      <c r="P340" s="66">
        <v>30002910</v>
      </c>
      <c r="Q340" s="67">
        <v>399784901</v>
      </c>
    </row>
    <row r="341" spans="1:17" x14ac:dyDescent="0.25">
      <c r="A341" s="62" t="s">
        <v>372</v>
      </c>
      <c r="B341" s="63">
        <v>24</v>
      </c>
      <c r="C341" s="64"/>
      <c r="D341" s="65" t="s">
        <v>373</v>
      </c>
      <c r="E341" s="66">
        <v>4500000</v>
      </c>
      <c r="F341" s="66">
        <v>26862790</v>
      </c>
      <c r="G341" s="66">
        <v>12568560</v>
      </c>
      <c r="H341" s="66">
        <v>27321926</v>
      </c>
      <c r="I341" s="66">
        <v>47445050</v>
      </c>
      <c r="J341" s="66">
        <v>39168526</v>
      </c>
      <c r="K341" s="66">
        <v>26172424</v>
      </c>
      <c r="L341" s="66">
        <v>8975000</v>
      </c>
      <c r="M341" s="66">
        <v>34743000</v>
      </c>
      <c r="N341" s="66">
        <v>64218348</v>
      </c>
      <c r="O341" s="66">
        <v>14001126</v>
      </c>
      <c r="P341" s="66">
        <v>35871600</v>
      </c>
      <c r="Q341" s="67">
        <v>341848350</v>
      </c>
    </row>
    <row r="342" spans="1:17" x14ac:dyDescent="0.25">
      <c r="A342" s="62" t="s">
        <v>375</v>
      </c>
      <c r="B342" s="63">
        <v>24</v>
      </c>
      <c r="C342" s="64"/>
      <c r="D342" s="65" t="s">
        <v>376</v>
      </c>
      <c r="E342" s="66"/>
      <c r="F342" s="66"/>
      <c r="G342" s="66"/>
      <c r="H342" s="66"/>
      <c r="I342" s="66"/>
      <c r="J342" s="66"/>
      <c r="K342" s="66"/>
      <c r="L342" s="66"/>
      <c r="M342" s="66"/>
      <c r="N342" s="66">
        <v>204655003</v>
      </c>
      <c r="O342" s="66">
        <v>69073504</v>
      </c>
      <c r="P342" s="66">
        <v>129471244</v>
      </c>
      <c r="Q342" s="67">
        <v>403199751</v>
      </c>
    </row>
    <row r="343" spans="1:17" x14ac:dyDescent="0.25">
      <c r="A343" s="62" t="s">
        <v>377</v>
      </c>
      <c r="B343" s="63">
        <v>24</v>
      </c>
      <c r="C343" s="64"/>
      <c r="D343" s="65" t="s">
        <v>378</v>
      </c>
      <c r="E343" s="66">
        <v>58179217</v>
      </c>
      <c r="F343" s="66">
        <v>12234980</v>
      </c>
      <c r="G343" s="66"/>
      <c r="H343" s="66">
        <v>5155900</v>
      </c>
      <c r="I343" s="66">
        <v>16176503</v>
      </c>
      <c r="J343" s="66">
        <v>30000000</v>
      </c>
      <c r="K343" s="66"/>
      <c r="L343" s="66">
        <v>29601400</v>
      </c>
      <c r="M343" s="66">
        <v>-247609</v>
      </c>
      <c r="N343" s="66"/>
      <c r="O343" s="66">
        <v>11280286</v>
      </c>
      <c r="P343" s="66">
        <v>12023020</v>
      </c>
      <c r="Q343" s="67">
        <v>174403697</v>
      </c>
    </row>
    <row r="344" spans="1:17" x14ac:dyDescent="0.25">
      <c r="A344" s="62" t="s">
        <v>379</v>
      </c>
      <c r="B344" s="63">
        <v>24</v>
      </c>
      <c r="C344" s="64"/>
      <c r="D344" s="65" t="s">
        <v>380</v>
      </c>
      <c r="E344" s="66"/>
      <c r="F344" s="66">
        <v>1884000</v>
      </c>
      <c r="G344" s="66"/>
      <c r="H344" s="66">
        <v>7490960</v>
      </c>
      <c r="I344" s="66">
        <v>25097200</v>
      </c>
      <c r="J344" s="66">
        <v>14686200</v>
      </c>
      <c r="K344" s="66">
        <v>26516070</v>
      </c>
      <c r="L344" s="66">
        <v>7678000</v>
      </c>
      <c r="M344" s="66">
        <v>4064330</v>
      </c>
      <c r="N344" s="66">
        <v>-860023</v>
      </c>
      <c r="O344" s="66">
        <v>20583932</v>
      </c>
      <c r="P344" s="66">
        <v>18543709</v>
      </c>
      <c r="Q344" s="67">
        <v>125684378</v>
      </c>
    </row>
    <row r="345" spans="1:17" ht="25.5" x14ac:dyDescent="0.25">
      <c r="A345" s="62" t="s">
        <v>381</v>
      </c>
      <c r="B345" s="63">
        <v>24</v>
      </c>
      <c r="C345" s="64"/>
      <c r="D345" s="65" t="s">
        <v>382</v>
      </c>
      <c r="E345" s="66"/>
      <c r="F345" s="66"/>
      <c r="G345" s="66"/>
      <c r="H345" s="66"/>
      <c r="I345" s="66"/>
      <c r="J345" s="66"/>
      <c r="K345" s="66"/>
      <c r="L345" s="66"/>
      <c r="M345" s="66"/>
      <c r="N345" s="66">
        <v>31729000</v>
      </c>
      <c r="O345" s="66"/>
      <c r="P345" s="66"/>
      <c r="Q345" s="67">
        <v>31729000</v>
      </c>
    </row>
    <row r="346" spans="1:17" x14ac:dyDescent="0.25">
      <c r="A346" s="62" t="s">
        <v>384</v>
      </c>
      <c r="B346" s="63">
        <v>24</v>
      </c>
      <c r="C346" s="64"/>
      <c r="D346" s="65" t="s">
        <v>385</v>
      </c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>
        <v>5210682</v>
      </c>
      <c r="P346" s="66">
        <v>108610202</v>
      </c>
      <c r="Q346" s="67">
        <v>113820884</v>
      </c>
    </row>
    <row r="347" spans="1:17" x14ac:dyDescent="0.25">
      <c r="A347" s="62" t="s">
        <v>386</v>
      </c>
      <c r="B347" s="63">
        <v>24</v>
      </c>
      <c r="C347" s="64"/>
      <c r="D347" s="65" t="s">
        <v>387</v>
      </c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>
        <v>40975400</v>
      </c>
      <c r="P347" s="66">
        <v>10848000</v>
      </c>
      <c r="Q347" s="67">
        <v>51823400</v>
      </c>
    </row>
    <row r="348" spans="1:17" x14ac:dyDescent="0.25">
      <c r="A348" s="68"/>
      <c r="B348" s="69"/>
      <c r="C348" s="70"/>
      <c r="D348" s="71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3"/>
    </row>
    <row r="349" spans="1:17" x14ac:dyDescent="0.25">
      <c r="E349" s="60">
        <f>SUM(E2:E347)</f>
        <v>561304788</v>
      </c>
      <c r="F349" s="60">
        <f>SUM(F2:F347)</f>
        <v>1996501823</v>
      </c>
      <c r="G349" s="60">
        <f>SUM(G2:G347)</f>
        <v>1601772330</v>
      </c>
      <c r="H349" s="60">
        <f>SUM(H2:H347)</f>
        <v>1730353765</v>
      </c>
      <c r="I349" s="60">
        <f>SUM(I2:I347)</f>
        <v>1663839790</v>
      </c>
      <c r="J349" s="60">
        <f>SUM(J2:J347)</f>
        <v>3425322248</v>
      </c>
      <c r="K349" s="60">
        <f>SUM(K2:K347)</f>
        <v>573958533</v>
      </c>
      <c r="L349" s="60">
        <f>SUM(L2:L347)</f>
        <v>1579567383</v>
      </c>
      <c r="M349" s="60">
        <f>SUM(M2:M347)</f>
        <v>1997775625</v>
      </c>
      <c r="N349" s="60">
        <f>SUM(N2:N347)</f>
        <v>4069415209</v>
      </c>
      <c r="O349" s="60">
        <f>SUM(O2:O347)</f>
        <v>3924746249</v>
      </c>
      <c r="P349" s="60">
        <f>SUM(P2:P347)</f>
        <v>7837798984</v>
      </c>
      <c r="Q349" s="60">
        <f>SUM(Q2:Q347)</f>
        <v>30962356727</v>
      </c>
    </row>
  </sheetData>
  <protectedRanges>
    <protectedRange password="CAC3" sqref="A63" name="Rango1_3_3_9_1_2_2_2_1_1"/>
    <protectedRange password="CAC3" sqref="D63" name="Rango1_3_1_30_1_2_2_2_2_1_1"/>
    <protectedRange password="CAC3" sqref="A280" name="Rango1_5_1_1_1_3_1_1_1_2_1_1"/>
    <protectedRange password="CAC3" sqref="D140 A140" name="Rango1_4_1_1_1_1_1_2_1_1"/>
    <protectedRange password="CAC3" sqref="A141 D141" name="Rango1_4_1_1_1_1_4_2_1_1"/>
    <protectedRange password="CAC3" sqref="A152" name="Rango1_3_3_29_1_4_2_1_1"/>
    <protectedRange password="CAC3" sqref="D152" name="Rango1_3_1_30_1_4_2_1_1"/>
    <protectedRange password="CAC3" sqref="D155 A155" name="Rango1_5_1_1_1_5_4_2_1_1"/>
    <protectedRange password="CAC3" sqref="A56" name="Rango1_3_3_18_1_1_1_1_1_1_2_1_1"/>
    <protectedRange password="CAC3" sqref="D56" name="Rango1_3_1_14_1_1_1_1_2_1_2_1_1"/>
    <protectedRange password="CAC3" sqref="A181" name="Rango1_3_6_1_1_1_3_1_1"/>
    <protectedRange password="CAC3" sqref="D181" name="Rango1_3_4_2_1_1_1_3_1_1"/>
    <protectedRange password="CAC3" sqref="D43" name="Rango1_3_1_30_1_2_1_4_1_1_1_1"/>
    <protectedRange password="CAC3" sqref="C43" name="Rango1_3_3_18_1_1_1_1_1_3_1_1"/>
    <protectedRange password="CAC3" sqref="A43" name="Rango1_3_3_29_1_1_1_1_4_1_1_1_1"/>
    <protectedRange password="CAC3" sqref="A286" name="Rango1_5_1_1_1_3_1_1_2_5_1_1"/>
    <protectedRange password="CAC3" sqref="A281" name="Rango1_5_1_1_1_3_1_1_2_16_1"/>
    <protectedRange password="CAC3" sqref="A282" name="Rango1_5_1_1_1_3_1_1_2_15_1_1"/>
    <protectedRange password="CAC3" sqref="D217 A217" name="Rango1_5_1_1_1_5_4_4_1"/>
    <protectedRange password="CAC3" sqref="D219 A219" name="Rango1_5_1_1_1_5_4_1_1_3"/>
    <protectedRange password="CAC3" sqref="D203 A203" name="Rango1_5_1_1_1_5_4_3_1_1"/>
    <protectedRange password="CAC3" sqref="A283" name="Rango1_5_1_1_1_3_1_1_2_3_1_2_2_2"/>
    <protectedRange password="CAC3" sqref="A284:A285" name="Rango1_5_1_1_1_3_1_1_2_3_1_2_1_1_1"/>
    <protectedRange password="CAC3" sqref="A287:A290" name="Rango1_5_1_1_1_3_1_1_2_3_1_2_2_1_2"/>
    <protectedRange password="CAC3" sqref="A224" name="Rango1_5_1_1_1_5_4_1_1_1_1"/>
    <protectedRange password="CAC3" sqref="A237" name="Rango1_5_1_1_1_3_1_1_2_2"/>
    <protectedRange password="CAC3" sqref="A238:A249" name="Rango1_5_1_1_1_3_1_1_2_1_2"/>
    <protectedRange password="CAC3" sqref="C122" name="Rango1_3_3_18_1_1_1_1_1_3_3_1"/>
    <protectedRange password="CAC3" sqref="D252 A252" name="Rango1_5_1_1_1_5_4_2_3_1"/>
    <protectedRange password="CAC3" sqref="A253:A260 D253:D260" name="Rango1_5_1_1_1_5_4_1_4_2"/>
    <protectedRange password="CAC3" sqref="A261 A265:A266 D265:D266 D261" name="Rango1_5_1_1_1_5_4_1_4_1_1"/>
    <protectedRange password="CAC3" sqref="D263 A263" name="Rango1_5_1_1_1_5_4_2_1_1_1_1"/>
    <protectedRange password="CAC3" sqref="D130" name="Rango1_3_1_30_1_2_1_4_1_1_5_2_1"/>
    <protectedRange password="CAC3" sqref="A130:C130" name="Rango1_3_3_29_1_1_1_1_4_1_1_5_2_1"/>
    <protectedRange password="CAC3" sqref="A275 A267:A273" name="Rango1_3_3_29_1_4_1_2"/>
    <protectedRange password="CAC3" sqref="A274" name="Rango1_3_3_29_1_4_1_1_1"/>
    <protectedRange password="CAC3" sqref="D274" name="Rango1_3_1_30_1_4_1_1_2_1"/>
  </protectedRanges>
  <autoFilter ref="A1:Q34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K8" sqref="K8"/>
    </sheetView>
  </sheetViews>
  <sheetFormatPr baseColWidth="10" defaultRowHeight="15" x14ac:dyDescent="0.25"/>
  <cols>
    <col min="2" max="2" width="5.7109375" bestFit="1" customWidth="1"/>
    <col min="3" max="3" width="5.42578125" bestFit="1" customWidth="1"/>
    <col min="4" max="4" width="57.28515625" customWidth="1"/>
    <col min="16" max="16" width="13" bestFit="1" customWidth="1"/>
    <col min="17" max="17" width="15.7109375" bestFit="1" customWidth="1"/>
  </cols>
  <sheetData>
    <row r="1" spans="1:17" ht="22.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388</v>
      </c>
      <c r="F1" s="4" t="s">
        <v>389</v>
      </c>
      <c r="G1" s="4" t="s">
        <v>390</v>
      </c>
      <c r="H1" s="4" t="s">
        <v>391</v>
      </c>
      <c r="I1" s="4" t="s">
        <v>392</v>
      </c>
      <c r="J1" s="4" t="s">
        <v>393</v>
      </c>
      <c r="K1" s="4" t="s">
        <v>394</v>
      </c>
      <c r="L1" s="4" t="s">
        <v>395</v>
      </c>
      <c r="M1" s="4" t="s">
        <v>396</v>
      </c>
      <c r="N1" s="4" t="s">
        <v>397</v>
      </c>
      <c r="O1" s="4" t="s">
        <v>398</v>
      </c>
      <c r="P1" s="4" t="s">
        <v>399</v>
      </c>
      <c r="Q1" s="4" t="s">
        <v>4</v>
      </c>
    </row>
    <row r="2" spans="1:17" ht="24" x14ac:dyDescent="0.25">
      <c r="A2" s="53">
        <v>20075933</v>
      </c>
      <c r="B2" s="49">
        <v>31</v>
      </c>
      <c r="C2" s="57" t="s">
        <v>5</v>
      </c>
      <c r="D2" s="54" t="s">
        <v>349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>
        <v>65879407</v>
      </c>
      <c r="Q2" s="17">
        <v>65879407</v>
      </c>
    </row>
    <row r="3" spans="1:17" x14ac:dyDescent="0.25">
      <c r="A3" s="53">
        <v>20102690</v>
      </c>
      <c r="B3" s="49">
        <v>31</v>
      </c>
      <c r="C3" s="57" t="s">
        <v>5</v>
      </c>
      <c r="D3" s="54" t="s">
        <v>350</v>
      </c>
      <c r="E3" s="17"/>
      <c r="F3" s="17"/>
      <c r="G3" s="17"/>
      <c r="H3" s="17">
        <v>81140565</v>
      </c>
      <c r="I3" s="17">
        <v>27220050</v>
      </c>
      <c r="J3" s="17"/>
      <c r="K3" s="17"/>
      <c r="L3" s="17">
        <v>37037175</v>
      </c>
      <c r="M3" s="17">
        <v>427941</v>
      </c>
      <c r="N3" s="17"/>
      <c r="O3" s="17"/>
      <c r="P3" s="17"/>
      <c r="Q3" s="17">
        <v>145825731</v>
      </c>
    </row>
    <row r="4" spans="1:17" ht="24" x14ac:dyDescent="0.25">
      <c r="A4" s="53">
        <v>30059359</v>
      </c>
      <c r="B4" s="49">
        <v>31</v>
      </c>
      <c r="C4" s="57" t="s">
        <v>5</v>
      </c>
      <c r="D4" s="54" t="s">
        <v>351</v>
      </c>
      <c r="E4" s="17"/>
      <c r="F4" s="17"/>
      <c r="G4" s="17"/>
      <c r="H4" s="17"/>
      <c r="I4" s="17"/>
      <c r="J4" s="17"/>
      <c r="K4" s="17"/>
      <c r="L4" s="17"/>
      <c r="M4" s="17"/>
      <c r="N4" s="17">
        <v>27039948</v>
      </c>
      <c r="O4" s="17"/>
      <c r="P4" s="17"/>
      <c r="Q4" s="17">
        <v>27039948</v>
      </c>
    </row>
    <row r="5" spans="1:17" ht="24" x14ac:dyDescent="0.25">
      <c r="A5" s="53">
        <v>30072071</v>
      </c>
      <c r="B5" s="49">
        <v>31</v>
      </c>
      <c r="C5" s="57" t="s">
        <v>12</v>
      </c>
      <c r="D5" s="54" t="s">
        <v>352</v>
      </c>
      <c r="E5" s="17"/>
      <c r="F5" s="17"/>
      <c r="G5" s="17"/>
      <c r="H5" s="17"/>
      <c r="I5" s="17"/>
      <c r="J5" s="17"/>
      <c r="K5" s="17"/>
      <c r="L5" s="17"/>
      <c r="M5" s="17"/>
      <c r="N5" s="17">
        <v>6940000</v>
      </c>
      <c r="O5" s="17"/>
      <c r="P5" s="17"/>
      <c r="Q5" s="17">
        <v>6940000</v>
      </c>
    </row>
    <row r="6" spans="1:17" ht="24" x14ac:dyDescent="0.25">
      <c r="A6" s="53">
        <v>30077120</v>
      </c>
      <c r="B6" s="49">
        <v>31</v>
      </c>
      <c r="C6" s="57" t="s">
        <v>45</v>
      </c>
      <c r="D6" s="54" t="s">
        <v>353</v>
      </c>
      <c r="E6" s="17"/>
      <c r="F6" s="17"/>
      <c r="G6" s="17"/>
      <c r="H6" s="17"/>
      <c r="I6" s="17"/>
      <c r="J6" s="17"/>
      <c r="K6" s="17"/>
      <c r="L6" s="17"/>
      <c r="M6" s="17"/>
      <c r="N6" s="17">
        <v>14120426</v>
      </c>
      <c r="O6" s="17">
        <v>10059053</v>
      </c>
      <c r="P6" s="17"/>
      <c r="Q6" s="17">
        <v>24179479</v>
      </c>
    </row>
    <row r="7" spans="1:17" ht="23.25" x14ac:dyDescent="0.25">
      <c r="A7" s="53">
        <v>30091443</v>
      </c>
      <c r="B7" s="55">
        <v>31</v>
      </c>
      <c r="C7" s="57" t="s">
        <v>5</v>
      </c>
      <c r="D7" s="54" t="s">
        <v>354</v>
      </c>
      <c r="E7" s="17"/>
      <c r="F7" s="17"/>
      <c r="G7" s="17"/>
      <c r="H7" s="17">
        <v>48175408</v>
      </c>
      <c r="I7" s="17"/>
      <c r="J7" s="17"/>
      <c r="K7" s="17">
        <v>11466000</v>
      </c>
      <c r="L7" s="17"/>
      <c r="M7" s="17"/>
      <c r="N7" s="17"/>
      <c r="O7" s="17"/>
      <c r="P7" s="17">
        <v>16102520</v>
      </c>
      <c r="Q7" s="17">
        <v>75743928</v>
      </c>
    </row>
    <row r="8" spans="1:17" ht="24" x14ac:dyDescent="0.25">
      <c r="A8" s="53">
        <v>30120537</v>
      </c>
      <c r="B8" s="56">
        <v>31</v>
      </c>
      <c r="C8" s="57" t="s">
        <v>5</v>
      </c>
      <c r="D8" s="54" t="s">
        <v>355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17899398</v>
      </c>
      <c r="P8" s="17">
        <v>26849097</v>
      </c>
      <c r="Q8" s="17">
        <v>44748495</v>
      </c>
    </row>
    <row r="9" spans="1:17" ht="24" x14ac:dyDescent="0.25">
      <c r="A9" s="53">
        <v>30104429</v>
      </c>
      <c r="B9" s="58">
        <v>31</v>
      </c>
      <c r="C9" s="57" t="s">
        <v>5</v>
      </c>
      <c r="D9" s="54" t="s">
        <v>356</v>
      </c>
      <c r="E9" s="17"/>
      <c r="F9" s="17"/>
      <c r="G9" s="17"/>
      <c r="H9" s="17"/>
      <c r="I9" s="17"/>
      <c r="J9" s="17">
        <v>50002029</v>
      </c>
      <c r="K9" s="17">
        <v>43609473</v>
      </c>
      <c r="L9" s="17">
        <v>21122624</v>
      </c>
      <c r="M9" s="17">
        <v>19402498</v>
      </c>
      <c r="N9" s="17">
        <v>46754616</v>
      </c>
      <c r="O9" s="17">
        <v>383389437</v>
      </c>
      <c r="P9" s="17">
        <v>63925509</v>
      </c>
      <c r="Q9" s="17">
        <v>628206186</v>
      </c>
    </row>
    <row r="10" spans="1:17" x14ac:dyDescent="0.25">
      <c r="A10" s="53">
        <v>30111607</v>
      </c>
      <c r="B10" s="55">
        <v>31</v>
      </c>
      <c r="C10" s="57" t="s">
        <v>5</v>
      </c>
      <c r="D10" s="54" t="s">
        <v>357</v>
      </c>
      <c r="E10" s="17"/>
      <c r="F10" s="17"/>
      <c r="G10" s="17"/>
      <c r="H10" s="17"/>
      <c r="I10" s="17">
        <v>37187261</v>
      </c>
      <c r="J10" s="17">
        <v>34595101</v>
      </c>
      <c r="K10" s="17">
        <v>49715182</v>
      </c>
      <c r="L10" s="17">
        <v>53615462</v>
      </c>
      <c r="M10" s="17">
        <v>104600222</v>
      </c>
      <c r="N10" s="17"/>
      <c r="O10" s="17">
        <v>17957150</v>
      </c>
      <c r="P10" s="17">
        <v>6107080</v>
      </c>
      <c r="Q10" s="17">
        <v>303777458</v>
      </c>
    </row>
    <row r="11" spans="1:17" ht="24" x14ac:dyDescent="0.25">
      <c r="A11" s="53">
        <v>30112800</v>
      </c>
      <c r="B11" s="49">
        <v>31</v>
      </c>
      <c r="C11" s="57" t="s">
        <v>5</v>
      </c>
      <c r="D11" s="54" t="s">
        <v>358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175000000</v>
      </c>
      <c r="Q11" s="17">
        <v>175000000</v>
      </c>
    </row>
    <row r="12" spans="1:17" ht="24" x14ac:dyDescent="0.25">
      <c r="A12" s="53">
        <v>220</v>
      </c>
      <c r="B12" s="57">
        <v>33</v>
      </c>
      <c r="C12" s="59" t="s">
        <v>12</v>
      </c>
      <c r="D12" s="54" t="s">
        <v>361</v>
      </c>
      <c r="E12" s="17"/>
      <c r="F12" s="17"/>
      <c r="G12" s="17"/>
      <c r="H12" s="17"/>
      <c r="I12" s="17"/>
      <c r="J12" s="17"/>
      <c r="K12" s="17">
        <v>85246250</v>
      </c>
      <c r="L12" s="17"/>
      <c r="M12" s="17"/>
      <c r="N12" s="17"/>
      <c r="O12" s="17">
        <v>85246250</v>
      </c>
      <c r="P12" s="17"/>
      <c r="Q12" s="17">
        <v>170492500</v>
      </c>
    </row>
    <row r="13" spans="1:17" ht="24" x14ac:dyDescent="0.25">
      <c r="A13" s="53">
        <v>101</v>
      </c>
      <c r="B13" s="57">
        <v>33</v>
      </c>
      <c r="C13" s="59" t="s">
        <v>12</v>
      </c>
      <c r="D13" s="54" t="s">
        <v>360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51824000</v>
      </c>
      <c r="P13" s="17"/>
      <c r="Q13" s="17">
        <v>51824000</v>
      </c>
    </row>
    <row r="14" spans="1:17" ht="24" x14ac:dyDescent="0.25">
      <c r="A14" s="53">
        <v>102</v>
      </c>
      <c r="B14" s="57">
        <v>33</v>
      </c>
      <c r="C14" s="59" t="s">
        <v>12</v>
      </c>
      <c r="D14" s="54" t="s">
        <v>359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x14ac:dyDescent="0.25">
      <c r="A15" s="53">
        <v>409</v>
      </c>
      <c r="B15" s="57">
        <v>33</v>
      </c>
      <c r="C15" s="59" t="s">
        <v>12</v>
      </c>
      <c r="D15" s="54" t="s">
        <v>362</v>
      </c>
      <c r="E15" s="17"/>
      <c r="F15" s="17"/>
      <c r="G15" s="17"/>
      <c r="H15" s="17"/>
      <c r="I15" s="17"/>
      <c r="J15" s="17"/>
      <c r="K15" s="17"/>
      <c r="L15" s="17"/>
      <c r="M15" s="17"/>
      <c r="N15" s="17">
        <v>35000000</v>
      </c>
      <c r="O15" s="17"/>
      <c r="P15" s="17"/>
      <c r="Q15" s="17">
        <v>35000000</v>
      </c>
    </row>
    <row r="16" spans="1:17" ht="24" x14ac:dyDescent="0.25">
      <c r="A16" s="53">
        <v>458</v>
      </c>
      <c r="B16" s="57">
        <v>33</v>
      </c>
      <c r="C16" s="59" t="s">
        <v>12</v>
      </c>
      <c r="D16" s="54" t="s">
        <v>363</v>
      </c>
      <c r="E16" s="17"/>
      <c r="F16" s="17"/>
      <c r="G16" s="17"/>
      <c r="H16" s="17"/>
      <c r="I16" s="17"/>
      <c r="J16" s="17"/>
      <c r="K16" s="17"/>
      <c r="L16" s="17"/>
      <c r="M16" s="17">
        <v>16125000</v>
      </c>
      <c r="N16" s="17"/>
      <c r="O16" s="17"/>
      <c r="P16" s="17"/>
      <c r="Q16" s="17">
        <v>16125000</v>
      </c>
    </row>
    <row r="17" spans="1:17" ht="24" x14ac:dyDescent="0.25">
      <c r="A17" s="53">
        <v>472</v>
      </c>
      <c r="B17" s="57">
        <v>33</v>
      </c>
      <c r="C17" s="59" t="s">
        <v>12</v>
      </c>
      <c r="D17" s="54" t="s">
        <v>364</v>
      </c>
      <c r="E17" s="17"/>
      <c r="F17" s="17"/>
      <c r="G17" s="17"/>
      <c r="H17" s="17"/>
      <c r="I17" s="17"/>
      <c r="J17" s="17">
        <v>300000000</v>
      </c>
      <c r="K17" s="17"/>
      <c r="L17" s="17"/>
      <c r="M17" s="17">
        <v>237800000</v>
      </c>
      <c r="N17" s="17"/>
      <c r="O17" s="17"/>
      <c r="P17" s="17"/>
      <c r="Q17" s="17">
        <v>537800000</v>
      </c>
    </row>
    <row r="18" spans="1:17" x14ac:dyDescent="0.25">
      <c r="A18" s="53">
        <v>474</v>
      </c>
      <c r="B18" s="57">
        <v>33</v>
      </c>
      <c r="C18" s="59" t="s">
        <v>12</v>
      </c>
      <c r="D18" s="54" t="s">
        <v>365</v>
      </c>
      <c r="E18" s="17"/>
      <c r="F18" s="17"/>
      <c r="G18" s="17"/>
      <c r="H18" s="17"/>
      <c r="I18" s="17">
        <v>88000000</v>
      </c>
      <c r="J18" s="17"/>
      <c r="K18" s="17"/>
      <c r="L18" s="17"/>
      <c r="M18" s="17"/>
      <c r="N18" s="17"/>
      <c r="O18" s="17"/>
      <c r="P18" s="17"/>
      <c r="Q18" s="17">
        <v>88000000</v>
      </c>
    </row>
    <row r="19" spans="1:17" x14ac:dyDescent="0.25">
      <c r="A19" s="53">
        <v>30128992</v>
      </c>
      <c r="B19" s="57">
        <v>33</v>
      </c>
      <c r="C19" s="16"/>
      <c r="D19" s="54" t="s">
        <v>366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v>565296000</v>
      </c>
      <c r="Q19" s="17">
        <v>565296000</v>
      </c>
    </row>
    <row r="20" spans="1:17" ht="24" x14ac:dyDescent="0.25">
      <c r="A20" s="53">
        <v>837</v>
      </c>
      <c r="B20" s="57">
        <v>33</v>
      </c>
      <c r="C20" s="16"/>
      <c r="D20" s="54" t="s">
        <v>367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85000000</v>
      </c>
      <c r="P20" s="17"/>
      <c r="Q20" s="17">
        <v>85000000</v>
      </c>
    </row>
    <row r="21" spans="1:17" x14ac:dyDescent="0.25">
      <c r="A21" s="53">
        <v>30128671</v>
      </c>
      <c r="B21" s="57">
        <v>33</v>
      </c>
      <c r="C21" s="16"/>
      <c r="D21" s="54" t="s">
        <v>368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212550000</v>
      </c>
      <c r="Q21" s="17">
        <v>212550000</v>
      </c>
    </row>
    <row r="22" spans="1:17" x14ac:dyDescent="0.25">
      <c r="A22" s="53">
        <v>30128672</v>
      </c>
      <c r="B22" s="57">
        <v>33</v>
      </c>
      <c r="C22" s="16"/>
      <c r="D22" s="54" t="s">
        <v>369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>
        <v>156500000</v>
      </c>
      <c r="Q22" s="17">
        <v>156500000</v>
      </c>
    </row>
    <row r="24" spans="1:17" x14ac:dyDescent="0.25">
      <c r="E24" s="60">
        <f>SUM(E1:E23)</f>
        <v>0</v>
      </c>
      <c r="F24" s="60">
        <f t="shared" ref="F24:Q24" si="0">SUM(F1:F23)</f>
        <v>0</v>
      </c>
      <c r="G24" s="60">
        <f t="shared" si="0"/>
        <v>0</v>
      </c>
      <c r="H24" s="60">
        <f t="shared" si="0"/>
        <v>129315973</v>
      </c>
      <c r="I24" s="60">
        <f t="shared" si="0"/>
        <v>152407311</v>
      </c>
      <c r="J24" s="60">
        <f t="shared" si="0"/>
        <v>384597130</v>
      </c>
      <c r="K24" s="60">
        <f t="shared" si="0"/>
        <v>190036905</v>
      </c>
      <c r="L24" s="60">
        <f t="shared" si="0"/>
        <v>111775261</v>
      </c>
      <c r="M24" s="60">
        <f t="shared" si="0"/>
        <v>378355661</v>
      </c>
      <c r="N24" s="60">
        <f t="shared" si="0"/>
        <v>129854990</v>
      </c>
      <c r="O24" s="60">
        <f t="shared" si="0"/>
        <v>651375288</v>
      </c>
      <c r="P24" s="60">
        <f t="shared" si="0"/>
        <v>1288209613</v>
      </c>
      <c r="Q24" s="60">
        <f t="shared" si="0"/>
        <v>3415928132</v>
      </c>
    </row>
  </sheetData>
  <autoFilter ref="A1:Q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D1" sqref="D1"/>
    </sheetView>
  </sheetViews>
  <sheetFormatPr baseColWidth="10" defaultRowHeight="15" x14ac:dyDescent="0.25"/>
  <cols>
    <col min="1" max="1" width="3.28515625" bestFit="1" customWidth="1"/>
    <col min="2" max="2" width="9" bestFit="1" customWidth="1"/>
    <col min="3" max="3" width="46" customWidth="1"/>
    <col min="4" max="4" width="17.140625" customWidth="1"/>
  </cols>
  <sheetData>
    <row r="1" spans="1:4" ht="33.75" x14ac:dyDescent="0.25">
      <c r="B1" s="76"/>
      <c r="D1" s="77" t="s">
        <v>495</v>
      </c>
    </row>
    <row r="2" spans="1:4" x14ac:dyDescent="0.25">
      <c r="A2" s="78" t="s">
        <v>400</v>
      </c>
      <c r="B2" s="78" t="s">
        <v>400</v>
      </c>
      <c r="C2" s="79" t="s">
        <v>401</v>
      </c>
      <c r="D2" s="80">
        <f>D3+D17+D24+D28+D32+D86+D85</f>
        <v>34884209</v>
      </c>
    </row>
    <row r="3" spans="1:4" x14ac:dyDescent="0.25">
      <c r="A3" s="81" t="s">
        <v>402</v>
      </c>
      <c r="B3" s="81" t="s">
        <v>400</v>
      </c>
      <c r="C3" s="82" t="s">
        <v>403</v>
      </c>
      <c r="D3" s="83">
        <f>D4+D9</f>
        <v>1684456</v>
      </c>
    </row>
    <row r="4" spans="1:4" x14ac:dyDescent="0.25">
      <c r="A4" s="84" t="s">
        <v>400</v>
      </c>
      <c r="B4" s="84" t="s">
        <v>404</v>
      </c>
      <c r="C4" s="85" t="s">
        <v>405</v>
      </c>
      <c r="D4" s="86">
        <f>D5+D6+D7+D8</f>
        <v>1160306</v>
      </c>
    </row>
    <row r="5" spans="1:4" x14ac:dyDescent="0.25">
      <c r="A5" s="84" t="s">
        <v>400</v>
      </c>
      <c r="B5" s="84" t="s">
        <v>406</v>
      </c>
      <c r="C5" s="85" t="s">
        <v>371</v>
      </c>
      <c r="D5" s="86">
        <f>189879+225209</f>
        <v>415088</v>
      </c>
    </row>
    <row r="6" spans="1:4" x14ac:dyDescent="0.25">
      <c r="A6" s="84" t="s">
        <v>400</v>
      </c>
      <c r="B6" s="84" t="s">
        <v>407</v>
      </c>
      <c r="C6" s="85" t="s">
        <v>373</v>
      </c>
      <c r="D6" s="86">
        <f>189879+83130+69000</f>
        <v>342009</v>
      </c>
    </row>
    <row r="7" spans="1:4" x14ac:dyDescent="0.25">
      <c r="A7" s="84"/>
      <c r="B7" s="84" t="s">
        <v>408</v>
      </c>
      <c r="C7" s="85" t="s">
        <v>374</v>
      </c>
      <c r="D7" s="86">
        <f>189879-189870</f>
        <v>9</v>
      </c>
    </row>
    <row r="8" spans="1:4" x14ac:dyDescent="0.25">
      <c r="A8" s="84"/>
      <c r="B8" s="84" t="s">
        <v>409</v>
      </c>
      <c r="C8" s="85" t="s">
        <v>410</v>
      </c>
      <c r="D8" s="86">
        <f>10+403190</f>
        <v>403200</v>
      </c>
    </row>
    <row r="9" spans="1:4" x14ac:dyDescent="0.25">
      <c r="A9" s="84" t="s">
        <v>400</v>
      </c>
      <c r="B9" s="84" t="s">
        <v>411</v>
      </c>
      <c r="C9" s="85" t="s">
        <v>412</v>
      </c>
      <c r="D9" s="86">
        <f>SUM(D10:D16)</f>
        <v>524150</v>
      </c>
    </row>
    <row r="10" spans="1:4" x14ac:dyDescent="0.25">
      <c r="A10" s="84" t="s">
        <v>400</v>
      </c>
      <c r="B10" s="84" t="s">
        <v>406</v>
      </c>
      <c r="C10" s="85" t="s">
        <v>378</v>
      </c>
      <c r="D10" s="86">
        <f>189879-28481+15000</f>
        <v>176398</v>
      </c>
    </row>
    <row r="11" spans="1:4" x14ac:dyDescent="0.25">
      <c r="A11" s="84" t="s">
        <v>400</v>
      </c>
      <c r="B11" s="84" t="s">
        <v>407</v>
      </c>
      <c r="C11" s="85" t="s">
        <v>380</v>
      </c>
      <c r="D11" s="86">
        <f>189879-61627+9654</f>
        <v>137906</v>
      </c>
    </row>
    <row r="12" spans="1:4" ht="24" x14ac:dyDescent="0.25">
      <c r="A12" s="84"/>
      <c r="B12" s="84" t="s">
        <v>413</v>
      </c>
      <c r="C12" s="85" t="s">
        <v>382</v>
      </c>
      <c r="D12" s="86">
        <v>31729</v>
      </c>
    </row>
    <row r="13" spans="1:4" x14ac:dyDescent="0.25">
      <c r="A13" s="84"/>
      <c r="B13" s="84" t="s">
        <v>408</v>
      </c>
      <c r="C13" s="85" t="s">
        <v>374</v>
      </c>
      <c r="D13" s="86">
        <f>189879-189870</f>
        <v>9</v>
      </c>
    </row>
    <row r="14" spans="1:4" x14ac:dyDescent="0.25">
      <c r="A14" s="84"/>
      <c r="B14" s="84" t="s">
        <v>414</v>
      </c>
      <c r="C14" s="85" t="s">
        <v>383</v>
      </c>
      <c r="D14" s="86">
        <v>5308</v>
      </c>
    </row>
    <row r="15" spans="1:4" x14ac:dyDescent="0.25">
      <c r="A15" s="84"/>
      <c r="B15" s="84" t="s">
        <v>409</v>
      </c>
      <c r="C15" s="85" t="s">
        <v>415</v>
      </c>
      <c r="D15" s="86">
        <f>10+120950</f>
        <v>120960</v>
      </c>
    </row>
    <row r="16" spans="1:4" x14ac:dyDescent="0.25">
      <c r="A16" s="84"/>
      <c r="B16" s="84" t="s">
        <v>416</v>
      </c>
      <c r="C16" s="85" t="s">
        <v>417</v>
      </c>
      <c r="D16" s="86">
        <v>51840</v>
      </c>
    </row>
    <row r="17" spans="1:4" x14ac:dyDescent="0.25">
      <c r="A17" s="81" t="s">
        <v>418</v>
      </c>
      <c r="B17" s="81" t="s">
        <v>400</v>
      </c>
      <c r="C17" s="82" t="s">
        <v>419</v>
      </c>
      <c r="D17" s="83">
        <f>SUBTOTAL(9,D18:D23)</f>
        <v>1074265</v>
      </c>
    </row>
    <row r="18" spans="1:4" x14ac:dyDescent="0.25">
      <c r="A18" s="84" t="s">
        <v>400</v>
      </c>
      <c r="B18" s="84" t="s">
        <v>411</v>
      </c>
      <c r="C18" s="85" t="s">
        <v>420</v>
      </c>
      <c r="D18" s="86">
        <f>530962-350931-67064-15486</f>
        <v>97481</v>
      </c>
    </row>
    <row r="19" spans="1:4" x14ac:dyDescent="0.25">
      <c r="A19" s="84" t="s">
        <v>400</v>
      </c>
      <c r="B19" s="84" t="s">
        <v>421</v>
      </c>
      <c r="C19" s="85" t="s">
        <v>422</v>
      </c>
      <c r="D19" s="86">
        <f>179000-48029</f>
        <v>130971</v>
      </c>
    </row>
    <row r="20" spans="1:4" x14ac:dyDescent="0.25">
      <c r="A20" s="84" t="s">
        <v>400</v>
      </c>
      <c r="B20" s="84" t="s">
        <v>423</v>
      </c>
      <c r="C20" s="85" t="s">
        <v>424</v>
      </c>
      <c r="D20" s="86">
        <f>341302+1000000+642783-1000000-164771</f>
        <v>819314</v>
      </c>
    </row>
    <row r="21" spans="1:4" x14ac:dyDescent="0.25">
      <c r="A21" s="84"/>
      <c r="B21" s="84" t="s">
        <v>425</v>
      </c>
      <c r="C21" s="85" t="s">
        <v>426</v>
      </c>
      <c r="D21" s="86">
        <f>18233+200000-200977</f>
        <v>17256</v>
      </c>
    </row>
    <row r="22" spans="1:4" x14ac:dyDescent="0.25">
      <c r="A22" s="84"/>
      <c r="B22" s="84" t="s">
        <v>427</v>
      </c>
      <c r="C22" s="85" t="s">
        <v>428</v>
      </c>
      <c r="D22" s="86">
        <f>141000-131757</f>
        <v>9243</v>
      </c>
    </row>
    <row r="23" spans="1:4" x14ac:dyDescent="0.25">
      <c r="A23" s="84"/>
      <c r="B23" s="84">
        <v>99</v>
      </c>
      <c r="C23" s="85" t="s">
        <v>429</v>
      </c>
      <c r="D23" s="86">
        <f>76807-76807</f>
        <v>0</v>
      </c>
    </row>
    <row r="24" spans="1:4" x14ac:dyDescent="0.25">
      <c r="A24" s="81" t="s">
        <v>430</v>
      </c>
      <c r="B24" s="81" t="s">
        <v>400</v>
      </c>
      <c r="C24" s="82" t="s">
        <v>431</v>
      </c>
      <c r="D24" s="83">
        <f>D27+D26+D25</f>
        <v>21674514</v>
      </c>
    </row>
    <row r="25" spans="1:4" x14ac:dyDescent="0.25">
      <c r="A25" s="84" t="s">
        <v>400</v>
      </c>
      <c r="B25" s="84" t="s">
        <v>404</v>
      </c>
      <c r="C25" s="85" t="s">
        <v>432</v>
      </c>
      <c r="D25" s="86">
        <f>73974-46232</f>
        <v>27742</v>
      </c>
    </row>
    <row r="26" spans="1:4" x14ac:dyDescent="0.25">
      <c r="A26" s="84" t="s">
        <v>400</v>
      </c>
      <c r="B26" s="84" t="s">
        <v>433</v>
      </c>
      <c r="C26" s="85" t="s">
        <v>434</v>
      </c>
      <c r="D26" s="86">
        <f>20666398+1683915-255500-1443193-1000000-83490-70496+692165-1371466+51501-94802-1340932-33048-502379-308339-20+813304-575719-111440-154375+570809+915252-31729-93654+50000+2600000+350000+459405-(303762)-70590+1232326-526430-200000</f>
        <v>21513711</v>
      </c>
    </row>
    <row r="27" spans="1:4" x14ac:dyDescent="0.25">
      <c r="A27" s="84" t="s">
        <v>400</v>
      </c>
      <c r="B27" s="84" t="s">
        <v>411</v>
      </c>
      <c r="C27" s="85" t="s">
        <v>435</v>
      </c>
      <c r="D27" s="86">
        <f>574660-441599</f>
        <v>133061</v>
      </c>
    </row>
    <row r="28" spans="1:4" x14ac:dyDescent="0.25">
      <c r="A28" s="81" t="s">
        <v>436</v>
      </c>
      <c r="B28" s="81" t="s">
        <v>400</v>
      </c>
      <c r="C28" s="82" t="s">
        <v>437</v>
      </c>
      <c r="D28" s="83">
        <f>D29</f>
        <v>0</v>
      </c>
    </row>
    <row r="29" spans="1:4" x14ac:dyDescent="0.25">
      <c r="A29" s="84" t="s">
        <v>400</v>
      </c>
      <c r="B29" s="84" t="s">
        <v>425</v>
      </c>
      <c r="C29" s="85" t="s">
        <v>438</v>
      </c>
      <c r="D29" s="86">
        <f>D30+D31</f>
        <v>0</v>
      </c>
    </row>
    <row r="30" spans="1:4" x14ac:dyDescent="0.25">
      <c r="A30" s="84" t="s">
        <v>400</v>
      </c>
      <c r="B30" s="84" t="s">
        <v>406</v>
      </c>
      <c r="C30" s="85" t="s">
        <v>439</v>
      </c>
      <c r="D30" s="86">
        <f>800000</f>
        <v>800000</v>
      </c>
    </row>
    <row r="31" spans="1:4" x14ac:dyDescent="0.25">
      <c r="A31" s="84" t="s">
        <v>400</v>
      </c>
      <c r="B31" s="84" t="s">
        <v>440</v>
      </c>
      <c r="C31" s="85" t="s">
        <v>441</v>
      </c>
      <c r="D31" s="86">
        <v>-800000</v>
      </c>
    </row>
    <row r="32" spans="1:4" x14ac:dyDescent="0.25">
      <c r="A32" s="81" t="s">
        <v>442</v>
      </c>
      <c r="B32" s="81" t="s">
        <v>400</v>
      </c>
      <c r="C32" s="82" t="s">
        <v>443</v>
      </c>
      <c r="D32" s="83">
        <f>D33+D50</f>
        <v>8080492</v>
      </c>
    </row>
    <row r="33" spans="1:4" x14ac:dyDescent="0.25">
      <c r="A33" s="84" t="s">
        <v>400</v>
      </c>
      <c r="B33" s="90" t="s">
        <v>404</v>
      </c>
      <c r="C33" s="82" t="s">
        <v>405</v>
      </c>
      <c r="D33" s="83">
        <f>SUM(D34:D49)</f>
        <v>935664</v>
      </c>
    </row>
    <row r="34" spans="1:4" x14ac:dyDescent="0.25">
      <c r="A34" s="84"/>
      <c r="B34" s="87" t="s">
        <v>314</v>
      </c>
      <c r="C34" s="88" t="s">
        <v>315</v>
      </c>
      <c r="D34" s="86">
        <v>350931</v>
      </c>
    </row>
    <row r="35" spans="1:4" ht="24" x14ac:dyDescent="0.25">
      <c r="A35" s="84"/>
      <c r="B35" s="87"/>
      <c r="C35" s="88" t="s">
        <v>313</v>
      </c>
      <c r="D35" s="86">
        <f>255500-183475</f>
        <v>72025</v>
      </c>
    </row>
    <row r="36" spans="1:4" x14ac:dyDescent="0.25">
      <c r="A36" s="84"/>
      <c r="B36" s="87">
        <v>30123278</v>
      </c>
      <c r="C36" s="88"/>
      <c r="D36" s="86">
        <v>112834</v>
      </c>
    </row>
    <row r="37" spans="1:4" ht="24" x14ac:dyDescent="0.25">
      <c r="A37" s="84"/>
      <c r="B37" s="87">
        <v>228</v>
      </c>
      <c r="C37" s="88" t="s">
        <v>444</v>
      </c>
      <c r="D37" s="86">
        <v>11000</v>
      </c>
    </row>
    <row r="38" spans="1:4" ht="36" x14ac:dyDescent="0.25">
      <c r="A38" s="84"/>
      <c r="B38" s="87">
        <v>229</v>
      </c>
      <c r="C38" s="88" t="s">
        <v>445</v>
      </c>
      <c r="D38" s="86">
        <v>38950</v>
      </c>
    </row>
    <row r="39" spans="1:4" ht="36" x14ac:dyDescent="0.25">
      <c r="A39" s="84"/>
      <c r="B39" s="87">
        <v>230</v>
      </c>
      <c r="C39" s="88" t="s">
        <v>446</v>
      </c>
      <c r="D39" s="86">
        <v>21050</v>
      </c>
    </row>
    <row r="40" spans="1:4" ht="24" x14ac:dyDescent="0.25">
      <c r="A40" s="84"/>
      <c r="B40" s="87">
        <v>231</v>
      </c>
      <c r="C40" s="88" t="s">
        <v>447</v>
      </c>
      <c r="D40" s="86">
        <v>34145</v>
      </c>
    </row>
    <row r="41" spans="1:4" ht="36" x14ac:dyDescent="0.25">
      <c r="A41" s="84"/>
      <c r="B41" s="87">
        <v>232</v>
      </c>
      <c r="C41" s="88" t="s">
        <v>448</v>
      </c>
      <c r="D41" s="86">
        <v>35000</v>
      </c>
    </row>
    <row r="42" spans="1:4" ht="36" x14ac:dyDescent="0.25">
      <c r="A42" s="84"/>
      <c r="B42" s="87">
        <v>233</v>
      </c>
      <c r="C42" s="88" t="s">
        <v>449</v>
      </c>
      <c r="D42" s="86">
        <v>27700</v>
      </c>
    </row>
    <row r="43" spans="1:4" ht="36" x14ac:dyDescent="0.25">
      <c r="A43" s="84"/>
      <c r="B43" s="87">
        <v>234</v>
      </c>
      <c r="C43" s="88" t="s">
        <v>450</v>
      </c>
      <c r="D43" s="86">
        <v>37000</v>
      </c>
    </row>
    <row r="44" spans="1:4" ht="36" x14ac:dyDescent="0.25">
      <c r="A44" s="84"/>
      <c r="B44" s="87">
        <v>235</v>
      </c>
      <c r="C44" s="88" t="s">
        <v>451</v>
      </c>
      <c r="D44" s="86">
        <v>33000</v>
      </c>
    </row>
    <row r="45" spans="1:4" ht="24" x14ac:dyDescent="0.25">
      <c r="A45" s="84"/>
      <c r="B45" s="87">
        <v>236</v>
      </c>
      <c r="C45" s="88" t="s">
        <v>452</v>
      </c>
      <c r="D45" s="86">
        <v>37000</v>
      </c>
    </row>
    <row r="46" spans="1:4" ht="36" x14ac:dyDescent="0.25">
      <c r="A46" s="84"/>
      <c r="B46" s="87">
        <v>237</v>
      </c>
      <c r="C46" s="88" t="s">
        <v>453</v>
      </c>
      <c r="D46" s="86">
        <f>39162-20000</f>
        <v>19162</v>
      </c>
    </row>
    <row r="47" spans="1:4" ht="36" x14ac:dyDescent="0.25">
      <c r="A47" s="84"/>
      <c r="B47" s="87">
        <v>238</v>
      </c>
      <c r="C47" s="88" t="s">
        <v>454</v>
      </c>
      <c r="D47" s="86">
        <v>10666</v>
      </c>
    </row>
    <row r="48" spans="1:4" ht="36" x14ac:dyDescent="0.25">
      <c r="A48" s="84"/>
      <c r="B48" s="87">
        <v>239</v>
      </c>
      <c r="C48" s="88" t="s">
        <v>455</v>
      </c>
      <c r="D48" s="86">
        <f>17285-250</f>
        <v>17035</v>
      </c>
    </row>
    <row r="49" spans="1:4" ht="24" x14ac:dyDescent="0.25">
      <c r="A49" s="84"/>
      <c r="B49" s="87">
        <v>30106963</v>
      </c>
      <c r="C49" s="88" t="s">
        <v>456</v>
      </c>
      <c r="D49" s="86">
        <v>78166</v>
      </c>
    </row>
    <row r="50" spans="1:4" x14ac:dyDescent="0.25">
      <c r="A50" s="84" t="s">
        <v>400</v>
      </c>
      <c r="B50" s="90" t="s">
        <v>411</v>
      </c>
      <c r="C50" s="82" t="s">
        <v>412</v>
      </c>
      <c r="D50" s="83">
        <f>SUM(D51:D84)</f>
        <v>7144828</v>
      </c>
    </row>
    <row r="51" spans="1:4" x14ac:dyDescent="0.25">
      <c r="A51" s="84" t="s">
        <v>400</v>
      </c>
      <c r="B51" s="87" t="s">
        <v>457</v>
      </c>
      <c r="C51" s="88" t="s">
        <v>458</v>
      </c>
      <c r="D51" s="86">
        <f>628534+1000000+1371466+935755+1000000+200000</f>
        <v>5135755</v>
      </c>
    </row>
    <row r="52" spans="1:4" ht="24" x14ac:dyDescent="0.25">
      <c r="A52" s="84"/>
      <c r="B52" s="87">
        <v>30096436</v>
      </c>
      <c r="C52" s="88" t="s">
        <v>297</v>
      </c>
      <c r="D52" s="86">
        <f>116472-62146</f>
        <v>54326</v>
      </c>
    </row>
    <row r="53" spans="1:4" ht="48" x14ac:dyDescent="0.25">
      <c r="A53" s="84"/>
      <c r="B53" s="87">
        <v>644</v>
      </c>
      <c r="C53" s="88" t="s">
        <v>298</v>
      </c>
      <c r="D53" s="86">
        <v>61680</v>
      </c>
    </row>
    <row r="54" spans="1:4" ht="24" x14ac:dyDescent="0.25">
      <c r="A54" s="84"/>
      <c r="B54" s="87">
        <v>30107048</v>
      </c>
      <c r="C54" s="88" t="s">
        <v>459</v>
      </c>
      <c r="D54" s="86">
        <v>4040</v>
      </c>
    </row>
    <row r="55" spans="1:4" ht="24" x14ac:dyDescent="0.25">
      <c r="A55" s="84"/>
      <c r="B55" s="87">
        <v>30107074</v>
      </c>
      <c r="C55" s="88" t="s">
        <v>302</v>
      </c>
      <c r="D55" s="86">
        <v>3750</v>
      </c>
    </row>
    <row r="56" spans="1:4" ht="24" x14ac:dyDescent="0.25">
      <c r="A56" s="84"/>
      <c r="B56" s="87">
        <v>30107082</v>
      </c>
      <c r="C56" s="88" t="s">
        <v>303</v>
      </c>
      <c r="D56" s="86">
        <f>21989-19589</f>
        <v>2400</v>
      </c>
    </row>
    <row r="57" spans="1:4" ht="24" x14ac:dyDescent="0.25">
      <c r="A57" s="84"/>
      <c r="B57" s="87">
        <v>30107087</v>
      </c>
      <c r="C57" s="88" t="s">
        <v>304</v>
      </c>
      <c r="D57" s="86">
        <f>12170-7170</f>
        <v>5000</v>
      </c>
    </row>
    <row r="58" spans="1:4" ht="24" x14ac:dyDescent="0.25">
      <c r="A58" s="84"/>
      <c r="B58" s="87">
        <v>30111199</v>
      </c>
      <c r="C58" s="88" t="s">
        <v>460</v>
      </c>
      <c r="D58" s="86">
        <f>10280+9720</f>
        <v>20000</v>
      </c>
    </row>
    <row r="59" spans="1:4" ht="24" x14ac:dyDescent="0.25">
      <c r="A59" s="84"/>
      <c r="B59" s="87">
        <v>214</v>
      </c>
      <c r="C59" s="88" t="s">
        <v>461</v>
      </c>
      <c r="D59" s="86">
        <v>550000</v>
      </c>
    </row>
    <row r="60" spans="1:4" ht="36" x14ac:dyDescent="0.25">
      <c r="A60" s="84"/>
      <c r="B60" s="87">
        <v>215</v>
      </c>
      <c r="C60" s="88" t="s">
        <v>462</v>
      </c>
      <c r="D60" s="86">
        <v>205000</v>
      </c>
    </row>
    <row r="61" spans="1:4" ht="24" x14ac:dyDescent="0.25">
      <c r="A61" s="84"/>
      <c r="B61" s="87">
        <v>30116747</v>
      </c>
      <c r="C61" s="88" t="s">
        <v>316</v>
      </c>
      <c r="D61" s="86">
        <v>29127</v>
      </c>
    </row>
    <row r="62" spans="1:4" ht="36" x14ac:dyDescent="0.25">
      <c r="A62" s="84"/>
      <c r="B62" s="87">
        <v>30123296</v>
      </c>
      <c r="C62" s="88" t="s">
        <v>463</v>
      </c>
      <c r="D62" s="86">
        <v>250000</v>
      </c>
    </row>
    <row r="63" spans="1:4" ht="24" x14ac:dyDescent="0.25">
      <c r="A63" s="84"/>
      <c r="B63" s="87">
        <v>30123287</v>
      </c>
      <c r="C63" s="88" t="s">
        <v>464</v>
      </c>
      <c r="D63" s="86">
        <f>30000-22500</f>
        <v>7500</v>
      </c>
    </row>
    <row r="64" spans="1:4" ht="24" x14ac:dyDescent="0.25">
      <c r="A64" s="84"/>
      <c r="B64" s="87">
        <v>30123284</v>
      </c>
      <c r="C64" s="88" t="s">
        <v>465</v>
      </c>
      <c r="D64" s="86">
        <f>10000-7500</f>
        <v>2500</v>
      </c>
    </row>
    <row r="65" spans="1:4" ht="24" x14ac:dyDescent="0.25">
      <c r="A65" s="84"/>
      <c r="B65" s="87">
        <v>30123283</v>
      </c>
      <c r="C65" s="88" t="s">
        <v>466</v>
      </c>
      <c r="D65" s="86">
        <f>40000-30000</f>
        <v>10000</v>
      </c>
    </row>
    <row r="66" spans="1:4" ht="24" x14ac:dyDescent="0.25">
      <c r="A66" s="84"/>
      <c r="B66" s="87">
        <v>30123282</v>
      </c>
      <c r="C66" s="88" t="s">
        <v>467</v>
      </c>
      <c r="D66" s="86">
        <f>25000-18750</f>
        <v>6250</v>
      </c>
    </row>
    <row r="67" spans="1:4" ht="24" x14ac:dyDescent="0.25">
      <c r="A67" s="84"/>
      <c r="B67" s="87">
        <v>30123314</v>
      </c>
      <c r="C67" s="88" t="s">
        <v>468</v>
      </c>
      <c r="D67" s="86">
        <f>45000-33750</f>
        <v>11250</v>
      </c>
    </row>
    <row r="68" spans="1:4" ht="24" x14ac:dyDescent="0.25">
      <c r="A68" s="84"/>
      <c r="B68" s="87">
        <v>30115686</v>
      </c>
      <c r="C68" s="88" t="s">
        <v>305</v>
      </c>
      <c r="D68" s="86">
        <v>432379</v>
      </c>
    </row>
    <row r="69" spans="1:4" ht="36" x14ac:dyDescent="0.25">
      <c r="A69" s="84"/>
      <c r="B69" s="87">
        <v>240</v>
      </c>
      <c r="C69" s="88" t="s">
        <v>469</v>
      </c>
      <c r="D69" s="86">
        <f>42200-29017</f>
        <v>13183</v>
      </c>
    </row>
    <row r="70" spans="1:4" ht="36" x14ac:dyDescent="0.25">
      <c r="A70" s="84"/>
      <c r="B70" s="87">
        <v>241</v>
      </c>
      <c r="C70" s="88" t="s">
        <v>470</v>
      </c>
      <c r="D70" s="86">
        <f>22709-14082</f>
        <v>8627</v>
      </c>
    </row>
    <row r="71" spans="1:4" ht="36" x14ac:dyDescent="0.25">
      <c r="A71" s="84"/>
      <c r="B71" s="87">
        <v>242</v>
      </c>
      <c r="C71" s="88" t="s">
        <v>471</v>
      </c>
      <c r="D71" s="86">
        <f>12000-4700</f>
        <v>7300</v>
      </c>
    </row>
    <row r="72" spans="1:4" ht="36" x14ac:dyDescent="0.25">
      <c r="A72" s="84"/>
      <c r="B72" s="87">
        <v>243</v>
      </c>
      <c r="C72" s="88" t="s">
        <v>472</v>
      </c>
      <c r="D72" s="86">
        <f>16250-7550</f>
        <v>8700</v>
      </c>
    </row>
    <row r="73" spans="1:4" x14ac:dyDescent="0.25">
      <c r="A73" s="84"/>
      <c r="B73" s="87">
        <v>244</v>
      </c>
      <c r="C73" s="88"/>
      <c r="D73" s="86">
        <f>13150-3205</f>
        <v>9945</v>
      </c>
    </row>
    <row r="74" spans="1:4" ht="36" x14ac:dyDescent="0.25">
      <c r="A74" s="84"/>
      <c r="B74" s="87">
        <v>245</v>
      </c>
      <c r="C74" s="88" t="s">
        <v>473</v>
      </c>
      <c r="D74" s="86">
        <f>27570-17272</f>
        <v>10298</v>
      </c>
    </row>
    <row r="75" spans="1:4" ht="36" x14ac:dyDescent="0.25">
      <c r="A75" s="84"/>
      <c r="B75" s="87">
        <v>246</v>
      </c>
      <c r="C75" s="88" t="s">
        <v>474</v>
      </c>
      <c r="D75" s="86">
        <f>18768-5360</f>
        <v>13408</v>
      </c>
    </row>
    <row r="76" spans="1:4" ht="36" x14ac:dyDescent="0.25">
      <c r="A76" s="84"/>
      <c r="B76" s="87">
        <v>247</v>
      </c>
      <c r="C76" s="88" t="s">
        <v>475</v>
      </c>
      <c r="D76" s="86">
        <f>25878-15910</f>
        <v>9968</v>
      </c>
    </row>
    <row r="77" spans="1:4" ht="24" x14ac:dyDescent="0.25">
      <c r="A77" s="84"/>
      <c r="B77" s="87">
        <v>248</v>
      </c>
      <c r="C77" s="88" t="s">
        <v>476</v>
      </c>
      <c r="D77" s="86">
        <f>22454-2450</f>
        <v>20004</v>
      </c>
    </row>
    <row r="78" spans="1:4" ht="24" x14ac:dyDescent="0.25">
      <c r="A78" s="84"/>
      <c r="B78" s="87">
        <v>249</v>
      </c>
      <c r="C78" s="88" t="s">
        <v>477</v>
      </c>
      <c r="D78" s="86">
        <f>29302-16832</f>
        <v>12470</v>
      </c>
    </row>
    <row r="79" spans="1:4" ht="36" x14ac:dyDescent="0.25">
      <c r="A79" s="84"/>
      <c r="B79" s="87">
        <v>250</v>
      </c>
      <c r="C79" s="88" t="s">
        <v>478</v>
      </c>
      <c r="D79" s="86">
        <f>21915-13647</f>
        <v>8268</v>
      </c>
    </row>
    <row r="80" spans="1:4" ht="36" x14ac:dyDescent="0.25">
      <c r="A80" s="84"/>
      <c r="B80" s="87">
        <v>251</v>
      </c>
      <c r="C80" s="88" t="s">
        <v>479</v>
      </c>
      <c r="D80" s="86">
        <f>22500-14123</f>
        <v>8377</v>
      </c>
    </row>
    <row r="81" spans="1:4" ht="24" x14ac:dyDescent="0.25">
      <c r="A81" s="84"/>
      <c r="B81" s="87">
        <v>252</v>
      </c>
      <c r="C81" s="88" t="s">
        <v>480</v>
      </c>
      <c r="D81" s="86">
        <v>12237</v>
      </c>
    </row>
    <row r="82" spans="1:4" ht="24" x14ac:dyDescent="0.25">
      <c r="A82" s="84"/>
      <c r="B82" s="87">
        <v>30117109</v>
      </c>
      <c r="C82" s="88" t="s">
        <v>306</v>
      </c>
      <c r="D82" s="86">
        <v>70000</v>
      </c>
    </row>
    <row r="83" spans="1:4" ht="36" x14ac:dyDescent="0.25">
      <c r="A83" s="84"/>
      <c r="B83" s="87">
        <v>30119200</v>
      </c>
      <c r="C83" s="88" t="s">
        <v>311</v>
      </c>
      <c r="D83" s="86">
        <v>70496</v>
      </c>
    </row>
    <row r="84" spans="1:4" ht="24" x14ac:dyDescent="0.25">
      <c r="A84" s="84"/>
      <c r="B84" s="87">
        <v>30124777</v>
      </c>
      <c r="C84" s="88" t="s">
        <v>481</v>
      </c>
      <c r="D84" s="86">
        <v>70590</v>
      </c>
    </row>
    <row r="85" spans="1:4" x14ac:dyDescent="0.25">
      <c r="A85" s="81">
        <v>34</v>
      </c>
      <c r="B85" s="90" t="s">
        <v>482</v>
      </c>
      <c r="C85" s="82" t="s">
        <v>483</v>
      </c>
      <c r="D85" s="83">
        <v>2091080</v>
      </c>
    </row>
    <row r="86" spans="1:4" x14ac:dyDescent="0.25">
      <c r="A86" s="81" t="s">
        <v>484</v>
      </c>
      <c r="B86" s="81" t="s">
        <v>400</v>
      </c>
      <c r="C86" s="82" t="s">
        <v>485</v>
      </c>
      <c r="D86" s="83">
        <f>2500+276902</f>
        <v>279402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4" sqref="F4"/>
    </sheetView>
  </sheetViews>
  <sheetFormatPr baseColWidth="10" defaultRowHeight="15" x14ac:dyDescent="0.25"/>
  <cols>
    <col min="1" max="1" width="3.28515625" bestFit="1" customWidth="1"/>
    <col min="2" max="2" width="5.5703125" bestFit="1" customWidth="1"/>
    <col min="3" max="3" width="45.7109375" customWidth="1"/>
    <col min="4" max="4" width="19.7109375" customWidth="1"/>
  </cols>
  <sheetData>
    <row r="1" spans="1:4" ht="45" x14ac:dyDescent="0.25">
      <c r="B1" s="76"/>
      <c r="D1" s="77" t="s">
        <v>496</v>
      </c>
    </row>
    <row r="2" spans="1:4" x14ac:dyDescent="0.25">
      <c r="A2" s="78" t="s">
        <v>400</v>
      </c>
      <c r="B2" s="78" t="s">
        <v>400</v>
      </c>
      <c r="C2" s="79" t="s">
        <v>401</v>
      </c>
      <c r="D2" s="80">
        <f>D3+D6+D10+D14+D28+D27</f>
        <v>12131744</v>
      </c>
    </row>
    <row r="3" spans="1:4" x14ac:dyDescent="0.25">
      <c r="A3" s="81" t="s">
        <v>418</v>
      </c>
      <c r="B3" s="81" t="s">
        <v>400</v>
      </c>
      <c r="C3" s="82" t="s">
        <v>419</v>
      </c>
      <c r="D3" s="83">
        <f>SUM(D4:D5)</f>
        <v>88448</v>
      </c>
    </row>
    <row r="4" spans="1:4" x14ac:dyDescent="0.25">
      <c r="A4" s="84" t="s">
        <v>400</v>
      </c>
      <c r="B4" s="84" t="s">
        <v>421</v>
      </c>
      <c r="C4" s="85" t="s">
        <v>422</v>
      </c>
      <c r="D4" s="86">
        <v>2669</v>
      </c>
    </row>
    <row r="5" spans="1:4" x14ac:dyDescent="0.25">
      <c r="A5" s="84" t="s">
        <v>400</v>
      </c>
      <c r="B5" s="84" t="s">
        <v>423</v>
      </c>
      <c r="C5" s="85" t="s">
        <v>424</v>
      </c>
      <c r="D5" s="86">
        <v>85779</v>
      </c>
    </row>
    <row r="6" spans="1:4" x14ac:dyDescent="0.25">
      <c r="A6" s="81" t="s">
        <v>430</v>
      </c>
      <c r="B6" s="81" t="s">
        <v>400</v>
      </c>
      <c r="C6" s="82" t="s">
        <v>431</v>
      </c>
      <c r="D6" s="83">
        <f>D9+D8+D7</f>
        <v>10182550</v>
      </c>
    </row>
    <row r="7" spans="1:4" x14ac:dyDescent="0.25">
      <c r="A7" s="84" t="s">
        <v>400</v>
      </c>
      <c r="B7" s="84" t="s">
        <v>404</v>
      </c>
      <c r="C7" s="85" t="s">
        <v>432</v>
      </c>
      <c r="D7" s="86">
        <f>10+56013</f>
        <v>56023</v>
      </c>
    </row>
    <row r="8" spans="1:4" x14ac:dyDescent="0.25">
      <c r="A8" s="84" t="s">
        <v>400</v>
      </c>
      <c r="B8" s="84" t="s">
        <v>433</v>
      </c>
      <c r="C8" s="85" t="s">
        <v>434</v>
      </c>
      <c r="D8" s="86">
        <f>4514824-373714-170493+204871-207296-69693-369050-88448+6623000</f>
        <v>10064001</v>
      </c>
    </row>
    <row r="9" spans="1:4" x14ac:dyDescent="0.25">
      <c r="A9" s="84" t="s">
        <v>400</v>
      </c>
      <c r="B9" s="84" t="s">
        <v>411</v>
      </c>
      <c r="C9" s="85" t="s">
        <v>435</v>
      </c>
      <c r="D9" s="86">
        <f>10+62516</f>
        <v>62526</v>
      </c>
    </row>
    <row r="10" spans="1:4" x14ac:dyDescent="0.25">
      <c r="A10" s="81" t="s">
        <v>436</v>
      </c>
      <c r="B10" s="81" t="s">
        <v>400</v>
      </c>
      <c r="C10" s="82" t="s">
        <v>437</v>
      </c>
      <c r="D10" s="83">
        <f>D11</f>
        <v>0</v>
      </c>
    </row>
    <row r="11" spans="1:4" x14ac:dyDescent="0.25">
      <c r="A11" s="84" t="s">
        <v>400</v>
      </c>
      <c r="B11" s="84" t="s">
        <v>425</v>
      </c>
      <c r="C11" s="85" t="s">
        <v>438</v>
      </c>
      <c r="D11" s="86">
        <f>D12+D13</f>
        <v>0</v>
      </c>
    </row>
    <row r="12" spans="1:4" x14ac:dyDescent="0.25">
      <c r="A12" s="84" t="s">
        <v>400</v>
      </c>
      <c r="B12" s="84" t="s">
        <v>406</v>
      </c>
      <c r="C12" s="85" t="s">
        <v>439</v>
      </c>
      <c r="D12" s="86">
        <f>800000</f>
        <v>800000</v>
      </c>
    </row>
    <row r="13" spans="1:4" x14ac:dyDescent="0.25">
      <c r="A13" s="84" t="s">
        <v>400</v>
      </c>
      <c r="B13" s="84" t="s">
        <v>440</v>
      </c>
      <c r="C13" s="85" t="s">
        <v>441</v>
      </c>
      <c r="D13" s="86">
        <v>-800000</v>
      </c>
    </row>
    <row r="14" spans="1:4" x14ac:dyDescent="0.25">
      <c r="A14" s="81" t="s">
        <v>442</v>
      </c>
      <c r="B14" s="81" t="s">
        <v>400</v>
      </c>
      <c r="C14" s="82" t="s">
        <v>443</v>
      </c>
      <c r="D14" s="83">
        <f>D15</f>
        <v>1858246</v>
      </c>
    </row>
    <row r="15" spans="1:4" x14ac:dyDescent="0.25">
      <c r="A15" s="84" t="s">
        <v>400</v>
      </c>
      <c r="B15" s="84" t="s">
        <v>411</v>
      </c>
      <c r="C15" s="85" t="s">
        <v>412</v>
      </c>
      <c r="D15" s="86">
        <f>SUM(D16:D26)</f>
        <v>1858246</v>
      </c>
    </row>
    <row r="16" spans="1:4" ht="24" x14ac:dyDescent="0.25">
      <c r="A16" s="84"/>
      <c r="B16" s="84">
        <v>210</v>
      </c>
      <c r="C16" s="91" t="s">
        <v>486</v>
      </c>
      <c r="D16" s="86">
        <v>207296</v>
      </c>
    </row>
    <row r="17" spans="1:4" ht="36" x14ac:dyDescent="0.25">
      <c r="A17" s="84"/>
      <c r="B17" s="84">
        <v>220</v>
      </c>
      <c r="C17" s="92" t="s">
        <v>361</v>
      </c>
      <c r="D17" s="86">
        <v>170493</v>
      </c>
    </row>
    <row r="18" spans="1:4" ht="24" x14ac:dyDescent="0.25">
      <c r="A18" s="84"/>
      <c r="B18" s="84">
        <v>409</v>
      </c>
      <c r="C18" s="93" t="s">
        <v>487</v>
      </c>
      <c r="D18" s="86">
        <f>438542-308542</f>
        <v>130000</v>
      </c>
    </row>
    <row r="19" spans="1:4" ht="36" x14ac:dyDescent="0.25">
      <c r="A19" s="84"/>
      <c r="B19" s="84">
        <v>472</v>
      </c>
      <c r="C19" s="85" t="s">
        <v>364</v>
      </c>
      <c r="D19" s="86">
        <f>552858-14858</f>
        <v>538000</v>
      </c>
    </row>
    <row r="20" spans="1:4" ht="24" x14ac:dyDescent="0.25">
      <c r="A20" s="84"/>
      <c r="B20" s="84">
        <v>474</v>
      </c>
      <c r="C20" s="85" t="s">
        <v>488</v>
      </c>
      <c r="D20" s="86">
        <v>88000</v>
      </c>
    </row>
    <row r="21" spans="1:4" ht="24" x14ac:dyDescent="0.25">
      <c r="A21" s="84"/>
      <c r="B21" s="84">
        <v>458</v>
      </c>
      <c r="C21" s="85" t="s">
        <v>489</v>
      </c>
      <c r="D21" s="86">
        <v>16125</v>
      </c>
    </row>
    <row r="22" spans="1:4" ht="24" x14ac:dyDescent="0.25">
      <c r="A22" s="84"/>
      <c r="B22" s="84"/>
      <c r="C22" s="85" t="s">
        <v>490</v>
      </c>
      <c r="D22" s="86">
        <v>156500</v>
      </c>
    </row>
    <row r="23" spans="1:4" ht="24" x14ac:dyDescent="0.25">
      <c r="A23" s="84"/>
      <c r="B23" s="84"/>
      <c r="C23" s="85" t="s">
        <v>491</v>
      </c>
      <c r="D23" s="86">
        <v>212550</v>
      </c>
    </row>
    <row r="24" spans="1:4" ht="36" x14ac:dyDescent="0.25">
      <c r="A24" s="84"/>
      <c r="B24" s="84">
        <v>836</v>
      </c>
      <c r="C24" s="85" t="s">
        <v>492</v>
      </c>
      <c r="D24" s="86">
        <v>184589</v>
      </c>
    </row>
    <row r="25" spans="1:4" ht="36" x14ac:dyDescent="0.25">
      <c r="A25" s="84"/>
      <c r="B25" s="84"/>
      <c r="C25" s="85" t="s">
        <v>493</v>
      </c>
      <c r="D25" s="86">
        <v>69693</v>
      </c>
    </row>
    <row r="26" spans="1:4" ht="36" x14ac:dyDescent="0.25">
      <c r="A26" s="84"/>
      <c r="B26" s="84">
        <v>837</v>
      </c>
      <c r="C26" s="85" t="s">
        <v>494</v>
      </c>
      <c r="D26" s="86">
        <v>85000</v>
      </c>
    </row>
    <row r="27" spans="1:4" x14ac:dyDescent="0.25">
      <c r="A27" s="81">
        <v>34</v>
      </c>
      <c r="B27" s="89" t="s">
        <v>482</v>
      </c>
      <c r="C27" s="82" t="s">
        <v>483</v>
      </c>
      <c r="D27" s="83"/>
    </row>
    <row r="28" spans="1:4" x14ac:dyDescent="0.25">
      <c r="A28" s="81" t="s">
        <v>484</v>
      </c>
      <c r="B28" s="81" t="s">
        <v>400</v>
      </c>
      <c r="C28" s="82" t="s">
        <v>485</v>
      </c>
      <c r="D28" s="83"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FNDR 2012</vt:lpstr>
      <vt:lpstr>FONDEMA 2012</vt:lpstr>
      <vt:lpstr>PRESUPUESTO FNDR</vt:lpstr>
      <vt:lpstr>PRESUPUESTO FONDEMA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ecardenas</dc:creator>
  <cp:lastModifiedBy>ecardenas</cp:lastModifiedBy>
  <dcterms:created xsi:type="dcterms:W3CDTF">2013-02-06T13:03:55Z</dcterms:created>
  <dcterms:modified xsi:type="dcterms:W3CDTF">2013-02-06T13:50:33Z</dcterms:modified>
</cp:coreProperties>
</file>